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0490" windowHeight="9045"/>
  </bookViews>
  <sheets>
    <sheet name="DMF Bolus Calculator" sheetId="1" r:id="rId1"/>
    <sheet name="Carb Counting &amp; FII Extrap" sheetId="2" r:id="rId2"/>
    <sheet name="FPU &amp; Bell (2015)" sheetId="3" r:id="rId3"/>
  </sheets>
  <definedNames>
    <definedName name="_xlnm.Print_Area" localSheetId="0">'DMF Bolus Calculator'!$A$1:$L$53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2"/>
  <c r="D15" i="1"/>
  <c r="D13"/>
  <c r="D10" i="3"/>
  <c r="D34"/>
  <c r="C10"/>
  <c r="C13"/>
  <c r="B10"/>
  <c r="A10"/>
  <c r="B34"/>
  <c r="B6"/>
  <c r="A6"/>
  <c r="D10" i="2"/>
  <c r="D34"/>
  <c r="C10"/>
  <c r="C34"/>
  <c r="C35"/>
  <c r="B10"/>
  <c r="B44"/>
  <c r="A10"/>
  <c r="B6"/>
  <c r="A6"/>
  <c r="B25"/>
  <c r="C13"/>
  <c r="F28" i="1"/>
  <c r="F36"/>
  <c r="F27"/>
  <c r="B46"/>
  <c r="F46"/>
  <c r="B20"/>
  <c r="B37"/>
  <c r="B38"/>
  <c r="B27"/>
  <c r="B28"/>
  <c r="B21"/>
  <c r="B13" i="2"/>
  <c r="A14"/>
  <c r="B36"/>
  <c r="B39"/>
  <c r="B34"/>
  <c r="B45" i="3"/>
  <c r="D45"/>
  <c r="D44" i="2"/>
  <c r="D36"/>
  <c r="D36" i="3"/>
  <c r="D35"/>
  <c r="B13"/>
  <c r="D13"/>
  <c r="C14"/>
  <c r="H45"/>
  <c r="B18"/>
  <c r="D25"/>
  <c r="D26"/>
  <c r="C34"/>
  <c r="B35"/>
  <c r="B44"/>
  <c r="D44"/>
  <c r="C45"/>
  <c r="B46"/>
  <c r="G45"/>
  <c r="G46"/>
  <c r="A14"/>
  <c r="D14"/>
  <c r="I45"/>
  <c r="B19"/>
  <c r="B21"/>
  <c r="B25"/>
  <c r="B26"/>
  <c r="B36"/>
  <c r="C44"/>
  <c r="D13" i="2"/>
  <c r="D14"/>
  <c r="I45"/>
  <c r="B18"/>
  <c r="D25"/>
  <c r="C14"/>
  <c r="H45"/>
  <c r="G48"/>
  <c r="B45"/>
  <c r="B26"/>
  <c r="B35"/>
  <c r="C44"/>
  <c r="G45"/>
  <c r="B19"/>
  <c r="B21"/>
  <c r="D26"/>
  <c r="H49"/>
  <c r="B29"/>
  <c r="D35"/>
  <c r="C36"/>
  <c r="C40"/>
  <c r="C39"/>
  <c r="C45"/>
  <c r="D45"/>
  <c r="C46" i="1"/>
  <c r="D53"/>
  <c r="B36"/>
  <c r="B39" i="3"/>
  <c r="B27"/>
  <c r="B29"/>
  <c r="C49"/>
  <c r="B48"/>
  <c r="C35"/>
  <c r="C39"/>
  <c r="C36"/>
  <c r="C40"/>
  <c r="H49"/>
  <c r="G48"/>
  <c r="G46" i="2"/>
  <c r="B27"/>
  <c r="B37"/>
  <c r="B46"/>
  <c r="B48"/>
  <c r="A16" i="1"/>
  <c r="C16"/>
  <c r="F16"/>
  <c r="I47"/>
  <c r="B47"/>
  <c r="F47"/>
  <c r="B37" i="3"/>
  <c r="C49" i="2"/>
  <c r="C47" i="1"/>
  <c r="J47"/>
  <c r="K47"/>
  <c r="C36"/>
  <c r="I48"/>
  <c r="J51"/>
  <c r="C38"/>
  <c r="C37"/>
  <c r="F38"/>
  <c r="F37"/>
  <c r="I50"/>
  <c r="C41"/>
  <c r="B41"/>
  <c r="C42"/>
  <c r="B39"/>
  <c r="B23"/>
  <c r="B31"/>
  <c r="B29"/>
  <c r="B48"/>
  <c r="C51"/>
  <c r="B50"/>
</calcChain>
</file>

<file path=xl/comments1.xml><?xml version="1.0" encoding="utf-8"?>
<comments xmlns="http://schemas.openxmlformats.org/spreadsheetml/2006/main">
  <authors>
    <author>Dell-M4500</author>
  </authors>
  <commentList>
    <comment ref="A53" authorId="0">
      <text>
        <r>
          <rPr>
            <b/>
            <sz val="9"/>
            <color indexed="81"/>
            <rFont val="Tahoma"/>
            <family val="2"/>
          </rPr>
          <t>Dell-M4500: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Dell-M4500</author>
  </authors>
  <commentList>
    <comment ref="D9" authorId="0">
      <text>
        <r>
          <rPr>
            <b/>
            <sz val="9"/>
            <color indexed="81"/>
            <rFont val="Tahoma"/>
            <family val="2"/>
          </rPr>
          <t>Dell-M4500: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Dell-M4500</author>
  </authors>
  <commentList>
    <comment ref="D9" authorId="0">
      <text>
        <r>
          <rPr>
            <b/>
            <sz val="9"/>
            <color indexed="81"/>
            <rFont val="Tahoma"/>
            <family val="2"/>
          </rPr>
          <t>Dell-M4500: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<sst xmlns="http://schemas.openxmlformats.org/spreadsheetml/2006/main" count="210" uniqueCount="51">
  <si>
    <t>Fat (g)</t>
  </si>
  <si>
    <t>Protein (g)</t>
  </si>
  <si>
    <t>Dose for CHO</t>
  </si>
  <si>
    <t>Dose for Fat</t>
  </si>
  <si>
    <t>Delivery</t>
  </si>
  <si>
    <t>Bell Method</t>
  </si>
  <si>
    <t>Dose for Protein &amp; CHO</t>
  </si>
  <si>
    <t>Total dose</t>
  </si>
  <si>
    <t>kcal</t>
  </si>
  <si>
    <t>2 or 2.5 hrs</t>
  </si>
  <si>
    <t>Normal bolus units</t>
  </si>
  <si>
    <t>Square bolus (hrs, units)</t>
  </si>
  <si>
    <t>Carbohydrate Counting</t>
  </si>
  <si>
    <t>0.0g protein</t>
  </si>
  <si>
    <t>1.0g net carbohyrdate</t>
  </si>
  <si>
    <t>Total insulin units for meal</t>
  </si>
  <si>
    <t>How to deliver bolus</t>
  </si>
  <si>
    <t>Macronutrient</t>
  </si>
  <si>
    <t>0.0g fat</t>
  </si>
  <si>
    <t>Age</t>
  </si>
  <si>
    <t>2.5 hrs</t>
  </si>
  <si>
    <t>Fat 35% extra insulin</t>
  </si>
  <si>
    <t>Protein 20% extra insulin</t>
  </si>
  <si>
    <t>Extended or split MDI:  hours &amp; units</t>
  </si>
  <si>
    <t>Education only</t>
  </si>
  <si>
    <t>Yes</t>
  </si>
  <si>
    <t>No = cannot continue</t>
  </si>
  <si>
    <t>FPU per 100kcal fat</t>
  </si>
  <si>
    <t>FPU per 100kcal protein</t>
  </si>
  <si>
    <t>Diabetic Muscle and fitness Bolus Comparison Calculator</t>
  </si>
  <si>
    <r>
      <t xml:space="preserve">Disclaimer: This is a comparison calculator to show how different insulin dosing algorthims work. It is for </t>
    </r>
    <r>
      <rPr>
        <b/>
        <sz val="10"/>
        <color theme="1"/>
        <rFont val="Montserrat"/>
        <family val="3"/>
      </rPr>
      <t>EDUCATIONAL PUPOSES ONLY</t>
    </r>
    <r>
      <rPr>
        <sz val="10"/>
        <color theme="1"/>
        <rFont val="Montserrat"/>
        <family val="3"/>
      </rPr>
      <t>. Do not adminster insulin based on the calculation. Always consult your health care professional.</t>
    </r>
  </si>
  <si>
    <t>0.5g protein</t>
  </si>
  <si>
    <t>ICR</t>
  </si>
  <si>
    <t>Glucose load (g)  for ICR</t>
  </si>
  <si>
    <t>Insulin units using ICR</t>
  </si>
  <si>
    <t>Glucose load (g) + FPU  for ICR</t>
  </si>
  <si>
    <t>Enter Inuslin to carbohydrate ration (ICR) &amp;meal macronutrient breakdown in grams</t>
  </si>
  <si>
    <t>Fat &amp; Protein Units (FPU) - Warsaw Method</t>
  </si>
  <si>
    <t>Food Insulin Index Extrapolation</t>
  </si>
  <si>
    <t>Units to deliver</t>
  </si>
  <si>
    <t>Carbohydrate (g)</t>
  </si>
  <si>
    <t>Bell (2015)</t>
  </si>
  <si>
    <t xml:space="preserve">Total insulin units </t>
  </si>
  <si>
    <t>Total insulin units</t>
  </si>
  <si>
    <t xml:space="preserve">Glucose load (g) + FPU </t>
  </si>
  <si>
    <t>FPU fat</t>
  </si>
  <si>
    <t>FPU protein</t>
  </si>
  <si>
    <r>
      <rPr>
        <b/>
        <sz val="12"/>
        <color theme="1"/>
        <rFont val="Calibri Light"/>
        <family val="2"/>
      </rPr>
      <t xml:space="preserve">Disclaimer:
</t>
    </r>
    <r>
      <rPr>
        <sz val="12"/>
        <color theme="1"/>
        <rFont val="Calibri Light"/>
        <family val="2"/>
      </rPr>
      <t xml:space="preserve">This is a comparison calculator shows how different insulin dosing algorthims work. It is for </t>
    </r>
    <r>
      <rPr>
        <b/>
        <sz val="12"/>
        <color theme="1"/>
        <rFont val="Calibri Light"/>
        <family val="2"/>
      </rPr>
      <t>EDUCATIONAL PUPOSES ONLY</t>
    </r>
    <r>
      <rPr>
        <sz val="12"/>
        <color theme="1"/>
        <rFont val="Calibri Light"/>
        <family val="2"/>
      </rPr>
      <t xml:space="preserve">. Do not adminster insulin based on the calculation. Always consult your health care professional.
</t>
    </r>
    <r>
      <rPr>
        <b/>
        <sz val="12"/>
        <color theme="1"/>
        <rFont val="Calibri Light"/>
        <family val="2"/>
      </rPr>
      <t xml:space="preserve">Step 1:
</t>
    </r>
    <r>
      <rPr>
        <sz val="12"/>
        <color theme="1"/>
        <rFont val="Calibri Light"/>
        <family val="2"/>
      </rPr>
      <t xml:space="preserve">Complete the cells below by entering your age, for education only, your Insulin to Carbohydrate Ratio (ICR), and the grams of carbohydrate, fat and protein of your meal.
</t>
    </r>
    <r>
      <rPr>
        <b/>
        <sz val="12"/>
        <color theme="1"/>
        <rFont val="Calibri Light"/>
        <family val="2"/>
      </rPr>
      <t xml:space="preserve">Step 2:
</t>
    </r>
    <r>
      <rPr>
        <sz val="12"/>
        <color theme="1"/>
        <rFont val="Calibri Light"/>
        <family val="2"/>
      </rPr>
      <t xml:space="preserve">To see the bolus insulin dose suggested by carbohydrate counting and the Food Insulin Index (FII) Extrpolation click on the second tab "Carb Counting &amp; FII Extrap"
</t>
    </r>
    <r>
      <rPr>
        <b/>
        <sz val="12"/>
        <color theme="1"/>
        <rFont val="Calibri Light"/>
        <family val="2"/>
      </rPr>
      <t xml:space="preserve">Step 3:
</t>
    </r>
    <r>
      <rPr>
        <sz val="12"/>
        <color theme="1"/>
        <rFont val="Calibri Light"/>
        <family val="2"/>
      </rPr>
      <t>To see the bolus insulin dose suggested by the Fat &amp; Protein Unit method and Bell (2015) Algorithm click on the third tab "FPU &amp; Bell (2015)"</t>
    </r>
  </si>
  <si>
    <t>Bolus Comparison Calculator</t>
  </si>
  <si>
    <t>Kcals</t>
  </si>
  <si>
    <t>Now, enter your Inuslin to carbohydrate ratio (ICR) &amp; meal macronutrient breakdown in grams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</si>
</sst>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theme="1"/>
      <name val="Bebas Neue Bold"/>
      <family val="2"/>
    </font>
    <font>
      <sz val="10"/>
      <color theme="1"/>
      <name val="Montserrat"/>
      <family val="3"/>
    </font>
    <font>
      <b/>
      <sz val="10"/>
      <color theme="1"/>
      <name val="Montserrat"/>
      <family val="3"/>
    </font>
    <font>
      <b/>
      <sz val="10"/>
      <name val="Montserrat"/>
      <family val="3"/>
    </font>
    <font>
      <b/>
      <sz val="10"/>
      <color theme="0"/>
      <name val="Montserrat"/>
      <family val="3"/>
    </font>
    <font>
      <sz val="10"/>
      <color theme="0"/>
      <name val="Montserrat"/>
      <family val="3"/>
    </font>
    <font>
      <sz val="10"/>
      <name val="Montserrat"/>
      <family val="3"/>
    </font>
    <font>
      <b/>
      <sz val="20"/>
      <name val="Bebas Neue Bold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4"/>
      <name val="Calibri Light"/>
      <family val="2"/>
    </font>
    <font>
      <b/>
      <sz val="14"/>
      <color theme="0"/>
      <name val="Calibri Light"/>
      <family val="2"/>
    </font>
    <font>
      <b/>
      <sz val="16"/>
      <color theme="0" tint="-4.9989318521683403E-2"/>
      <name val="Calibri Light"/>
      <family val="2"/>
    </font>
    <font>
      <b/>
      <sz val="24"/>
      <color theme="0" tint="-4.9989318521683403E-2"/>
      <name val="Calibri Light"/>
      <family val="2"/>
    </font>
    <font>
      <sz val="22"/>
      <name val="Calibri Light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00B0F0"/>
        <bgColor theme="0"/>
      </patternFill>
    </fill>
    <fill>
      <gradientFill degree="90">
        <stop position="0">
          <color theme="0"/>
        </stop>
        <stop position="1">
          <color rgb="FFCCECFF"/>
        </stop>
      </gradientFill>
    </fill>
    <fill>
      <gradientFill>
        <stop position="0">
          <color theme="1"/>
        </stop>
        <stop position="1">
          <color rgb="FF00B0F0"/>
        </stop>
      </gradientFill>
    </fill>
    <fill>
      <patternFill patternType="solid">
        <fgColor theme="0"/>
        <bgColor indexed="64"/>
      </patternFill>
    </fill>
    <fill>
      <gradientFill>
        <stop position="0">
          <color theme="8" tint="0.59999389629810485"/>
        </stop>
        <stop position="1">
          <color theme="0"/>
        </stop>
      </gradientFill>
    </fill>
    <fill>
      <patternFill patternType="solid">
        <fgColor theme="0"/>
        <bgColor auto="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2" borderId="0" xfId="0" applyFont="1" applyFill="1" applyBorder="1" applyAlignment="1" applyProtection="1">
      <alignment wrapText="1"/>
    </xf>
    <xf numFmtId="0" fontId="7" fillId="2" borderId="0" xfId="0" applyFont="1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wrapText="1"/>
    </xf>
    <xf numFmtId="49" fontId="7" fillId="3" borderId="0" xfId="0" applyNumberFormat="1" applyFont="1" applyFill="1" applyBorder="1" applyAlignment="1" applyProtection="1">
      <alignment horizontal="center" wrapText="1"/>
    </xf>
    <xf numFmtId="0" fontId="8" fillId="2" borderId="0" xfId="0" applyFont="1" applyFill="1" applyBorder="1" applyAlignment="1" applyProtection="1">
      <alignment horizontal="center" wrapText="1"/>
    </xf>
    <xf numFmtId="0" fontId="9" fillId="2" borderId="0" xfId="0" applyFont="1" applyFill="1" applyBorder="1" applyAlignment="1" applyProtection="1">
      <alignment horizontal="center" wrapText="1"/>
    </xf>
    <xf numFmtId="0" fontId="10" fillId="2" borderId="0" xfId="0" applyFont="1" applyFill="1" applyBorder="1" applyAlignment="1" applyProtection="1">
      <alignment horizontal="center" wrapText="1"/>
    </xf>
    <xf numFmtId="2" fontId="7" fillId="2" borderId="0" xfId="0" applyNumberFormat="1" applyFont="1" applyFill="1" applyBorder="1" applyAlignment="1" applyProtection="1">
      <alignment horizontal="center" wrapText="1"/>
    </xf>
    <xf numFmtId="2" fontId="6" fillId="2" borderId="0" xfId="0" applyNumberFormat="1" applyFont="1" applyFill="1" applyBorder="1" applyAlignment="1" applyProtection="1">
      <alignment horizontal="center" wrapText="1"/>
    </xf>
    <xf numFmtId="0" fontId="7" fillId="2" borderId="0" xfId="0" applyFont="1" applyFill="1" applyBorder="1" applyAlignment="1" applyProtection="1">
      <alignment wrapText="1"/>
    </xf>
    <xf numFmtId="164" fontId="6" fillId="4" borderId="0" xfId="0" applyNumberFormat="1" applyFont="1" applyFill="1" applyBorder="1" applyAlignment="1" applyProtection="1">
      <alignment horizontal="center" wrapText="1"/>
    </xf>
    <xf numFmtId="164" fontId="7" fillId="4" borderId="0" xfId="0" applyNumberFormat="1" applyFont="1" applyFill="1" applyBorder="1" applyAlignment="1" applyProtection="1">
      <alignment horizontal="center" wrapText="1"/>
    </xf>
    <xf numFmtId="164" fontId="6" fillId="4" borderId="0" xfId="0" applyNumberFormat="1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wrapText="1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6" fillId="2" borderId="1" xfId="0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0" fontId="6" fillId="2" borderId="0" xfId="0" applyFont="1" applyFill="1" applyBorder="1" applyAlignment="1" applyProtection="1">
      <alignment horizontal="center" wrapText="1"/>
    </xf>
    <xf numFmtId="0" fontId="7" fillId="2" borderId="0" xfId="0" applyFont="1" applyFill="1" applyBorder="1" applyAlignment="1" applyProtection="1">
      <alignment horizontal="center" wrapText="1"/>
    </xf>
    <xf numFmtId="0" fontId="7" fillId="4" borderId="0" xfId="0" applyFont="1" applyFill="1" applyBorder="1" applyAlignment="1" applyProtection="1">
      <alignment horizontal="center" wrapText="1"/>
    </xf>
    <xf numFmtId="2" fontId="7" fillId="3" borderId="0" xfId="0" applyNumberFormat="1" applyFont="1" applyFill="1" applyBorder="1" applyAlignment="1" applyProtection="1">
      <alignment horizontal="center" wrapText="1"/>
    </xf>
    <xf numFmtId="2" fontId="6" fillId="3" borderId="0" xfId="0" applyNumberFormat="1" applyFont="1" applyFill="1" applyBorder="1" applyAlignment="1" applyProtection="1">
      <alignment horizontal="center" wrapText="1"/>
    </xf>
    <xf numFmtId="164" fontId="7" fillId="3" borderId="1" xfId="0" applyNumberFormat="1" applyFont="1" applyFill="1" applyBorder="1" applyAlignment="1" applyProtection="1">
      <alignment horizontal="center" wrapText="1"/>
    </xf>
    <xf numFmtId="2" fontId="7" fillId="3" borderId="1" xfId="0" applyNumberFormat="1" applyFont="1" applyFill="1" applyBorder="1" applyAlignment="1" applyProtection="1">
      <alignment horizontal="center" wrapText="1"/>
    </xf>
    <xf numFmtId="2" fontId="6" fillId="3" borderId="1" xfId="0" applyNumberFormat="1" applyFont="1" applyFill="1" applyBorder="1" applyAlignment="1" applyProtection="1">
      <alignment horizontal="center" wrapText="1"/>
    </xf>
    <xf numFmtId="49" fontId="7" fillId="4" borderId="1" xfId="0" applyNumberFormat="1" applyFont="1" applyFill="1" applyBorder="1" applyAlignment="1" applyProtection="1">
      <alignment horizontal="center" wrapText="1"/>
    </xf>
    <xf numFmtId="0" fontId="7" fillId="4" borderId="1" xfId="0" applyFont="1" applyFill="1" applyBorder="1" applyAlignment="1" applyProtection="1">
      <alignment horizontal="center" wrapText="1"/>
    </xf>
    <xf numFmtId="1" fontId="8" fillId="3" borderId="1" xfId="0" applyNumberFormat="1" applyFont="1" applyFill="1" applyBorder="1" applyAlignment="1" applyProtection="1">
      <alignment horizontal="center" wrapText="1"/>
    </xf>
    <xf numFmtId="2" fontId="8" fillId="3" borderId="1" xfId="0" applyNumberFormat="1" applyFont="1" applyFill="1" applyBorder="1" applyAlignment="1" applyProtection="1">
      <alignment horizontal="center" wrapText="1"/>
    </xf>
    <xf numFmtId="1" fontId="11" fillId="3" borderId="1" xfId="0" applyNumberFormat="1" applyFont="1" applyFill="1" applyBorder="1" applyAlignment="1" applyProtection="1">
      <alignment horizontal="center" wrapText="1"/>
    </xf>
    <xf numFmtId="164" fontId="11" fillId="3" borderId="1" xfId="0" applyNumberFormat="1" applyFont="1" applyFill="1" applyBorder="1" applyAlignment="1" applyProtection="1">
      <alignment horizontal="center" wrapText="1"/>
    </xf>
    <xf numFmtId="2" fontId="11" fillId="3" borderId="1" xfId="0" applyNumberFormat="1" applyFont="1" applyFill="1" applyBorder="1" applyAlignment="1" applyProtection="1">
      <alignment horizontal="center" wrapText="1"/>
    </xf>
    <xf numFmtId="164" fontId="6" fillId="3" borderId="1" xfId="0" applyNumberFormat="1" applyFont="1" applyFill="1" applyBorder="1" applyAlignment="1" applyProtection="1">
      <alignment horizontal="center" wrapText="1"/>
    </xf>
    <xf numFmtId="2" fontId="6" fillId="3" borderId="1" xfId="0" applyNumberFormat="1" applyFont="1" applyFill="1" applyBorder="1" applyAlignment="1" applyProtection="1">
      <alignment wrapText="1"/>
    </xf>
    <xf numFmtId="0" fontId="7" fillId="2" borderId="0" xfId="0" applyFont="1" applyFill="1" applyBorder="1" applyAlignment="1" applyProtection="1">
      <alignment horizontal="center" wrapText="1"/>
    </xf>
    <xf numFmtId="0" fontId="14" fillId="2" borderId="0" xfId="0" applyFont="1" applyFill="1" applyBorder="1" applyAlignment="1" applyProtection="1">
      <alignment wrapText="1"/>
    </xf>
    <xf numFmtId="0" fontId="14" fillId="2" borderId="0" xfId="0" applyFont="1" applyFill="1" applyBorder="1" applyAlignment="1" applyProtection="1">
      <alignment horizontal="center" wrapText="1"/>
      <protection locked="0"/>
    </xf>
    <xf numFmtId="0" fontId="15" fillId="2" borderId="4" xfId="0" applyFont="1" applyFill="1" applyBorder="1" applyAlignment="1" applyProtection="1">
      <alignment horizontal="center" wrapText="1"/>
      <protection locked="0"/>
    </xf>
    <xf numFmtId="0" fontId="14" fillId="2" borderId="4" xfId="0" applyFont="1" applyFill="1" applyBorder="1" applyAlignment="1" applyProtection="1">
      <alignment horizontal="center" wrapText="1"/>
      <protection locked="0"/>
    </xf>
    <xf numFmtId="49" fontId="19" fillId="0" borderId="0" xfId="0" applyNumberFormat="1" applyFont="1" applyFill="1" applyBorder="1" applyAlignment="1" applyProtection="1">
      <alignment horizontal="left" wrapText="1"/>
    </xf>
    <xf numFmtId="0" fontId="20" fillId="7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left" wrapText="1"/>
    </xf>
    <xf numFmtId="0" fontId="9" fillId="2" borderId="0" xfId="0" applyFont="1" applyFill="1" applyBorder="1" applyAlignment="1" applyProtection="1">
      <alignment horizontal="left" wrapText="1"/>
    </xf>
    <xf numFmtId="0" fontId="10" fillId="2" borderId="0" xfId="0" applyFont="1" applyFill="1" applyBorder="1" applyAlignment="1" applyProtection="1">
      <alignment horizontal="left" wrapText="1"/>
    </xf>
    <xf numFmtId="2" fontId="7" fillId="2" borderId="0" xfId="0" applyNumberFormat="1" applyFont="1" applyFill="1" applyBorder="1" applyAlignment="1" applyProtection="1">
      <alignment horizontal="left" wrapText="1"/>
    </xf>
    <xf numFmtId="2" fontId="6" fillId="2" borderId="0" xfId="0" applyNumberFormat="1" applyFont="1" applyFill="1" applyBorder="1" applyAlignment="1" applyProtection="1">
      <alignment horizontal="left" wrapText="1"/>
    </xf>
    <xf numFmtId="2" fontId="7" fillId="3" borderId="0" xfId="0" applyNumberFormat="1" applyFont="1" applyFill="1" applyBorder="1" applyAlignment="1" applyProtection="1">
      <alignment horizontal="left" wrapText="1"/>
    </xf>
    <xf numFmtId="2" fontId="6" fillId="3" borderId="0" xfId="0" applyNumberFormat="1" applyFont="1" applyFill="1" applyBorder="1" applyAlignment="1" applyProtection="1">
      <alignment horizontal="left" wrapText="1"/>
    </xf>
    <xf numFmtId="0" fontId="13" fillId="2" borderId="4" xfId="0" applyFont="1" applyFill="1" applyBorder="1" applyAlignment="1" applyProtection="1">
      <alignment horizontal="left" wrapText="1"/>
      <protection locked="0"/>
    </xf>
    <xf numFmtId="49" fontId="19" fillId="6" borderId="0" xfId="0" applyNumberFormat="1" applyFont="1" applyFill="1" applyBorder="1" applyAlignment="1" applyProtection="1">
      <alignment horizontal="right" wrapText="1"/>
    </xf>
    <xf numFmtId="49" fontId="19" fillId="6" borderId="5" xfId="0" applyNumberFormat="1" applyFont="1" applyFill="1" applyBorder="1" applyAlignment="1" applyProtection="1">
      <alignment horizontal="right" wrapText="1"/>
    </xf>
    <xf numFmtId="49" fontId="19" fillId="3" borderId="0" xfId="0" applyNumberFormat="1" applyFont="1" applyFill="1" applyBorder="1" applyAlignment="1" applyProtection="1">
      <alignment horizontal="right" wrapText="1"/>
    </xf>
    <xf numFmtId="49" fontId="18" fillId="3" borderId="0" xfId="0" applyNumberFormat="1" applyFont="1" applyFill="1" applyBorder="1" applyAlignment="1" applyProtection="1">
      <alignment horizontal="right" wrapText="1"/>
    </xf>
    <xf numFmtId="164" fontId="7" fillId="3" borderId="0" xfId="0" applyNumberFormat="1" applyFont="1" applyFill="1" applyBorder="1" applyAlignment="1" applyProtection="1">
      <alignment horizontal="left" wrapText="1"/>
    </xf>
    <xf numFmtId="2" fontId="8" fillId="3" borderId="0" xfId="0" applyNumberFormat="1" applyFont="1" applyFill="1" applyBorder="1" applyAlignment="1" applyProtection="1">
      <alignment horizontal="left" wrapText="1"/>
    </xf>
    <xf numFmtId="1" fontId="11" fillId="3" borderId="0" xfId="0" applyNumberFormat="1" applyFont="1" applyFill="1" applyBorder="1" applyAlignment="1" applyProtection="1">
      <alignment horizontal="left" wrapText="1"/>
    </xf>
    <xf numFmtId="164" fontId="11" fillId="3" borderId="0" xfId="0" applyNumberFormat="1" applyFont="1" applyFill="1" applyBorder="1" applyAlignment="1" applyProtection="1">
      <alignment horizontal="left" wrapText="1"/>
    </xf>
    <xf numFmtId="2" fontId="11" fillId="3" borderId="0" xfId="0" applyNumberFormat="1" applyFont="1" applyFill="1" applyBorder="1" applyAlignment="1" applyProtection="1">
      <alignment horizontal="left" wrapText="1"/>
    </xf>
    <xf numFmtId="164" fontId="6" fillId="3" borderId="0" xfId="0" applyNumberFormat="1" applyFont="1" applyFill="1" applyBorder="1" applyAlignment="1" applyProtection="1">
      <alignment horizontal="left" wrapText="1"/>
    </xf>
    <xf numFmtId="0" fontId="13" fillId="3" borderId="0" xfId="0" applyFont="1" applyFill="1" applyBorder="1" applyAlignment="1" applyProtection="1">
      <alignment horizontal="left" wrapText="1"/>
      <protection locked="0"/>
    </xf>
    <xf numFmtId="0" fontId="6" fillId="3" borderId="0" xfId="0" applyFont="1" applyFill="1" applyBorder="1" applyAlignment="1" applyProtection="1">
      <alignment horizontal="left" wrapText="1"/>
    </xf>
    <xf numFmtId="49" fontId="19" fillId="0" borderId="0" xfId="0" applyNumberFormat="1" applyFont="1" applyFill="1" applyBorder="1" applyAlignment="1" applyProtection="1">
      <alignment horizontal="right" wrapText="1"/>
    </xf>
    <xf numFmtId="0" fontId="13" fillId="0" borderId="0" xfId="0" applyFont="1" applyFill="1" applyBorder="1" applyAlignment="1" applyProtection="1">
      <alignment horizontal="left" wrapText="1"/>
      <protection locked="0"/>
    </xf>
    <xf numFmtId="1" fontId="15" fillId="7" borderId="0" xfId="0" applyNumberFormat="1" applyFont="1" applyFill="1" applyBorder="1" applyAlignment="1" applyProtection="1">
      <alignment horizontal="center" wrapText="1"/>
    </xf>
    <xf numFmtId="0" fontId="16" fillId="5" borderId="0" xfId="0" applyFont="1" applyFill="1" applyBorder="1" applyAlignment="1" applyProtection="1">
      <alignment horizontal="left" wrapText="1"/>
    </xf>
    <xf numFmtId="0" fontId="17" fillId="5" borderId="0" xfId="0" applyFont="1" applyFill="1" applyBorder="1" applyAlignment="1" applyProtection="1">
      <alignment horizontal="left" wrapText="1"/>
    </xf>
    <xf numFmtId="0" fontId="21" fillId="6" borderId="0" xfId="0" applyFont="1" applyFill="1" applyBorder="1" applyAlignment="1" applyProtection="1">
      <alignment horizontal="center" vertical="center" wrapText="1"/>
    </xf>
    <xf numFmtId="0" fontId="20" fillId="6" borderId="0" xfId="0" applyFont="1" applyFill="1" applyBorder="1" applyAlignment="1" applyProtection="1">
      <alignment horizontal="center" vertical="center" wrapText="1"/>
    </xf>
    <xf numFmtId="2" fontId="12" fillId="4" borderId="0" xfId="0" applyNumberFormat="1" applyFont="1" applyFill="1" applyBorder="1" applyAlignment="1" applyProtection="1">
      <alignment horizontal="left" wrapText="1"/>
    </xf>
    <xf numFmtId="0" fontId="16" fillId="8" borderId="0" xfId="0" applyFont="1" applyFill="1" applyBorder="1" applyAlignment="1" applyProtection="1">
      <alignment horizontal="left" vertical="center" wrapText="1"/>
    </xf>
    <xf numFmtId="0" fontId="17" fillId="8" borderId="0" xfId="0" applyFont="1" applyFill="1" applyBorder="1" applyAlignment="1" applyProtection="1">
      <alignment horizontal="left" vertical="center" wrapText="1"/>
    </xf>
    <xf numFmtId="0" fontId="12" fillId="4" borderId="0" xfId="0" applyFont="1" applyFill="1" applyBorder="1" applyAlignment="1" applyProtection="1">
      <alignment horizontal="left" wrapText="1"/>
    </xf>
    <xf numFmtId="2" fontId="12" fillId="4" borderId="0" xfId="0" applyNumberFormat="1" applyFont="1" applyFill="1" applyBorder="1" applyAlignment="1" applyProtection="1">
      <alignment horizontal="center" wrapText="1"/>
    </xf>
    <xf numFmtId="0" fontId="5" fillId="4" borderId="0" xfId="0" applyFont="1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center" wrapText="1"/>
    </xf>
    <xf numFmtId="0" fontId="7" fillId="2" borderId="0" xfId="0" applyFont="1" applyFill="1" applyBorder="1" applyAlignment="1" applyProtection="1">
      <alignment horizontal="center" wrapText="1"/>
    </xf>
    <xf numFmtId="0" fontId="7" fillId="3" borderId="0" xfId="0" applyFont="1" applyFill="1" applyBorder="1" applyAlignment="1" applyProtection="1">
      <alignment horizontal="center" wrapText="1"/>
    </xf>
    <xf numFmtId="0" fontId="12" fillId="4" borderId="0" xfId="0" applyFont="1" applyFill="1" applyBorder="1" applyAlignment="1" applyProtection="1">
      <alignment horizontal="center" wrapText="1"/>
    </xf>
    <xf numFmtId="2" fontId="6" fillId="3" borderId="2" xfId="0" applyNumberFormat="1" applyFont="1" applyFill="1" applyBorder="1" applyAlignment="1" applyProtection="1">
      <alignment horizontal="center" wrapText="1"/>
    </xf>
    <xf numFmtId="2" fontId="6" fillId="3" borderId="3" xfId="0" applyNumberFormat="1" applyFont="1" applyFill="1" applyBorder="1" applyAlignment="1" applyProtection="1">
      <alignment horizontal="center" wrapText="1"/>
    </xf>
    <xf numFmtId="2" fontId="8" fillId="3" borderId="2" xfId="0" applyNumberFormat="1" applyFont="1" applyFill="1" applyBorder="1" applyAlignment="1" applyProtection="1">
      <alignment horizontal="center" wrapText="1"/>
    </xf>
    <xf numFmtId="2" fontId="8" fillId="3" borderId="3" xfId="0" applyNumberFormat="1" applyFont="1" applyFill="1" applyBorder="1" applyAlignment="1" applyProtection="1">
      <alignment horizontal="center" wrapText="1"/>
    </xf>
    <xf numFmtId="2" fontId="11" fillId="3" borderId="2" xfId="0" applyNumberFormat="1" applyFont="1" applyFill="1" applyBorder="1" applyAlignment="1" applyProtection="1">
      <alignment horizontal="center" wrapText="1"/>
    </xf>
    <xf numFmtId="2" fontId="11" fillId="3" borderId="3" xfId="0" applyNumberFormat="1" applyFont="1" applyFill="1" applyBorder="1" applyAlignment="1" applyProtection="1">
      <alignment horizontal="center" wrapText="1"/>
    </xf>
    <xf numFmtId="2" fontId="7" fillId="3" borderId="2" xfId="0" applyNumberFormat="1" applyFont="1" applyFill="1" applyBorder="1" applyAlignment="1" applyProtection="1">
      <alignment horizontal="center" wrapText="1"/>
    </xf>
    <xf numFmtId="2" fontId="7" fillId="3" borderId="3" xfId="0" applyNumberFormat="1" applyFont="1" applyFill="1" applyBorder="1" applyAlignment="1" applyProtection="1">
      <alignment horizontal="center" wrapText="1"/>
    </xf>
    <xf numFmtId="1" fontId="15" fillId="7" borderId="0" xfId="0" applyNumberFormat="1" applyFont="1" applyFill="1" applyBorder="1" applyAlignment="1" applyProtection="1">
      <alignment horizontal="right" wrapText="1"/>
    </xf>
    <xf numFmtId="49" fontId="19" fillId="6" borderId="0" xfId="0" applyNumberFormat="1" applyFont="1" applyFill="1" applyBorder="1" applyAlignment="1" applyProtection="1">
      <alignment horizontal="left" wrapText="1"/>
    </xf>
    <xf numFmtId="49" fontId="22" fillId="3" borderId="0" xfId="0" applyNumberFormat="1" applyFont="1" applyFill="1" applyBorder="1" applyAlignment="1" applyProtection="1">
      <alignment horizontal="right" vertical="center" wrapText="1"/>
    </xf>
    <xf numFmtId="49" fontId="19" fillId="9" borderId="0" xfId="0" applyNumberFormat="1" applyFont="1" applyFill="1" applyBorder="1" applyAlignment="1" applyProtection="1">
      <alignment horizontal="right" wrapText="1"/>
    </xf>
    <xf numFmtId="0" fontId="15" fillId="3" borderId="0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922337</xdr:colOff>
      <xdr:row>0</xdr:row>
      <xdr:rowOff>44451</xdr:rowOff>
    </xdr:from>
    <xdr:to>
      <xdr:col>5</xdr:col>
      <xdr:colOff>508000</xdr:colOff>
      <xdr:row>0</xdr:row>
      <xdr:rowOff>873097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219" t="17835" r="2475" b="11940"/>
        <a:stretch/>
      </xdr:blipFill>
      <xdr:spPr>
        <a:xfrm>
          <a:off x="922337" y="44451"/>
          <a:ext cx="2752726" cy="8286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1309077</xdr:colOff>
      <xdr:row>51</xdr:row>
      <xdr:rowOff>146538</xdr:rowOff>
    </xdr:from>
    <xdr:to>
      <xdr:col>3</xdr:col>
      <xdr:colOff>472127</xdr:colOff>
      <xdr:row>59</xdr:row>
      <xdr:rowOff>139036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09077" y="5334000"/>
          <a:ext cx="4477512" cy="16337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1172307</xdr:colOff>
      <xdr:row>51</xdr:row>
      <xdr:rowOff>107461</xdr:rowOff>
    </xdr:from>
    <xdr:to>
      <xdr:col>3</xdr:col>
      <xdr:colOff>335357</xdr:colOff>
      <xdr:row>59</xdr:row>
      <xdr:rowOff>99959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72307" y="5763846"/>
          <a:ext cx="4477512" cy="16337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3"/>
  <sheetViews>
    <sheetView tabSelected="1" view="pageBreakPreview" topLeftCell="A4" zoomScale="110" zoomScaleNormal="130" zoomScaleSheetLayoutView="110" zoomScalePageLayoutView="130" workbookViewId="0">
      <selection activeCell="D13" sqref="D13"/>
    </sheetView>
  </sheetViews>
  <sheetFormatPr defaultColWidth="24.140625" defaultRowHeight="15.75"/>
  <cols>
    <col min="1" max="1" width="22.5703125" style="14" customWidth="1"/>
    <col min="2" max="2" width="5.7109375" style="1" customWidth="1"/>
    <col min="3" max="3" width="5.140625" style="1" customWidth="1"/>
    <col min="4" max="4" width="5.7109375" style="1" customWidth="1"/>
    <col min="5" max="5" width="8.28515625" style="1" customWidth="1"/>
    <col min="6" max="6" width="29" style="1" customWidth="1"/>
    <col min="7" max="7" width="24.140625" style="1" hidden="1" customWidth="1"/>
    <col min="8" max="10" width="0" style="1" hidden="1" customWidth="1"/>
    <col min="11" max="11" width="3.85546875" style="1" hidden="1" customWidth="1"/>
    <col min="12" max="12" width="4.85546875" style="1" hidden="1" customWidth="1"/>
    <col min="13" max="16384" width="24.140625" style="1"/>
  </cols>
  <sheetData>
    <row r="1" spans="1:12" ht="70.5" customHeight="1">
      <c r="A1" s="65"/>
      <c r="B1" s="66"/>
      <c r="C1" s="66"/>
      <c r="D1" s="66"/>
      <c r="E1" s="66"/>
      <c r="F1" s="66"/>
    </row>
    <row r="2" spans="1:12" ht="33" customHeight="1">
      <c r="A2" s="67" t="s">
        <v>48</v>
      </c>
      <c r="B2" s="67"/>
      <c r="C2" s="67"/>
      <c r="D2" s="67"/>
      <c r="E2" s="67"/>
      <c r="F2" s="67"/>
    </row>
    <row r="3" spans="1:12" ht="297.75" customHeight="1">
      <c r="A3" s="70" t="s">
        <v>47</v>
      </c>
      <c r="B3" s="71"/>
      <c r="C3" s="71"/>
      <c r="D3" s="71"/>
      <c r="E3" s="71"/>
      <c r="F3" s="71"/>
    </row>
    <row r="4" spans="1:12" s="3" customFormat="1" ht="5.25" customHeight="1" thickBot="1">
      <c r="A4" s="2"/>
      <c r="B4" s="2"/>
      <c r="C4" s="2"/>
      <c r="D4" s="35"/>
      <c r="E4" s="35"/>
      <c r="F4" s="2"/>
    </row>
    <row r="5" spans="1:12" s="3" customFormat="1" ht="19.5" thickBot="1">
      <c r="A5" s="50" t="s">
        <v>19</v>
      </c>
      <c r="B5" s="38"/>
      <c r="C5" s="36"/>
      <c r="D5" s="36"/>
      <c r="E5" s="36"/>
      <c r="F5" s="36"/>
    </row>
    <row r="6" spans="1:12" s="3" customFormat="1" ht="3.75" customHeight="1" thickBot="1">
      <c r="A6" s="90"/>
      <c r="B6" s="91"/>
      <c r="C6" s="36"/>
      <c r="D6" s="36"/>
      <c r="E6" s="36"/>
      <c r="F6" s="36"/>
    </row>
    <row r="7" spans="1:12" s="3" customFormat="1" ht="19.5" thickBot="1">
      <c r="A7" s="50" t="s">
        <v>24</v>
      </c>
      <c r="B7" s="39" t="s">
        <v>25</v>
      </c>
      <c r="C7" s="36"/>
      <c r="D7" s="36"/>
      <c r="E7" s="36"/>
      <c r="F7" s="36"/>
    </row>
    <row r="8" spans="1:12" s="3" customFormat="1" ht="3.75" customHeight="1">
      <c r="A8" s="40"/>
      <c r="B8" s="37"/>
      <c r="C8" s="36"/>
      <c r="D8" s="36"/>
      <c r="E8" s="36"/>
      <c r="F8" s="36"/>
    </row>
    <row r="9" spans="1:12" s="3" customFormat="1" ht="43.5" customHeight="1">
      <c r="A9" s="68" t="s">
        <v>50</v>
      </c>
      <c r="B9" s="68"/>
      <c r="C9" s="68"/>
      <c r="D9" s="68"/>
      <c r="E9" s="68"/>
      <c r="F9" s="68"/>
      <c r="L9" s="3" t="s">
        <v>25</v>
      </c>
    </row>
    <row r="10" spans="1:12" s="3" customFormat="1" ht="4.5" customHeight="1" thickBot="1">
      <c r="A10" s="41"/>
      <c r="B10" s="41"/>
      <c r="C10" s="41"/>
      <c r="D10" s="41"/>
      <c r="E10" s="41"/>
      <c r="F10" s="41"/>
    </row>
    <row r="11" spans="1:12" s="3" customFormat="1" ht="19.5" customHeight="1" thickBot="1">
      <c r="A11" s="51" t="s">
        <v>32</v>
      </c>
      <c r="B11" s="49"/>
      <c r="C11" s="42"/>
      <c r="D11" s="42"/>
      <c r="E11" s="42"/>
      <c r="F11" s="42"/>
    </row>
    <row r="12" spans="1:12" s="3" customFormat="1" ht="3.75" customHeight="1" thickBot="1">
      <c r="A12" s="52"/>
      <c r="B12" s="60"/>
      <c r="C12" s="61"/>
      <c r="D12" s="61"/>
      <c r="E12" s="61"/>
      <c r="F12" s="42"/>
    </row>
    <row r="13" spans="1:12" s="3" customFormat="1" ht="19.5" customHeight="1" thickBot="1">
      <c r="A13" s="51" t="s">
        <v>40</v>
      </c>
      <c r="B13" s="49"/>
      <c r="C13" s="89"/>
      <c r="D13" s="87">
        <f>SUM(B13*3.74)</f>
        <v>0</v>
      </c>
      <c r="E13" s="88" t="s">
        <v>49</v>
      </c>
    </row>
    <row r="14" spans="1:12" s="3" customFormat="1" ht="3.75" customHeight="1" thickBot="1">
      <c r="A14" s="62"/>
      <c r="B14" s="63"/>
      <c r="C14" s="53"/>
      <c r="D14" s="53"/>
      <c r="E14" s="53"/>
      <c r="F14" s="64"/>
    </row>
    <row r="15" spans="1:12" s="3" customFormat="1" ht="19.5" customHeight="1" thickBot="1">
      <c r="A15" s="50" t="s">
        <v>0</v>
      </c>
      <c r="B15" s="49"/>
      <c r="C15" s="53"/>
      <c r="D15" s="87">
        <f>SUM(B15*9)</f>
        <v>0</v>
      </c>
      <c r="E15" s="88" t="s">
        <v>49</v>
      </c>
    </row>
    <row r="16" spans="1:12" s="3" customFormat="1" ht="13.5" hidden="1">
      <c r="A16" s="43" t="e">
        <f>SUM(B13/B16)</f>
        <v>#DIV/0!</v>
      </c>
      <c r="B16" s="42"/>
      <c r="C16" s="44" t="e">
        <f>SUM(B15/B16)</f>
        <v>#DIV/0!</v>
      </c>
      <c r="D16" s="44"/>
      <c r="E16" s="44"/>
      <c r="F16" s="44" t="e">
        <f>SUM(B53/B16)</f>
        <v>#DIV/0!</v>
      </c>
    </row>
    <row r="17" spans="1:6" s="3" customFormat="1" ht="13.5" hidden="1">
      <c r="A17" s="43"/>
      <c r="B17" s="42"/>
      <c r="C17" s="44"/>
      <c r="D17" s="44"/>
      <c r="E17" s="44"/>
      <c r="F17" s="44"/>
    </row>
    <row r="18" spans="1:6" s="3" customFormat="1" ht="26.25" hidden="1">
      <c r="A18" s="72" t="s">
        <v>12</v>
      </c>
      <c r="B18" s="72"/>
      <c r="C18" s="72"/>
      <c r="D18" s="72"/>
      <c r="E18" s="72"/>
      <c r="F18" s="72"/>
    </row>
    <row r="19" spans="1:6" s="3" customFormat="1" ht="67.5" hidden="1">
      <c r="A19" s="54"/>
      <c r="B19" s="54" t="s">
        <v>14</v>
      </c>
      <c r="C19" s="54" t="s">
        <v>18</v>
      </c>
      <c r="D19" s="54"/>
      <c r="E19" s="54"/>
      <c r="F19" s="54" t="s">
        <v>13</v>
      </c>
    </row>
    <row r="20" spans="1:6" s="3" customFormat="1" ht="27" hidden="1">
      <c r="A20" s="54" t="s">
        <v>33</v>
      </c>
      <c r="B20" s="54">
        <f>SUM(B13)</f>
        <v>0</v>
      </c>
      <c r="C20" s="54"/>
      <c r="D20" s="54"/>
      <c r="E20" s="54"/>
      <c r="F20" s="54"/>
    </row>
    <row r="21" spans="1:6" s="3" customFormat="1" ht="27" hidden="1">
      <c r="A21" s="47" t="s">
        <v>34</v>
      </c>
      <c r="B21" s="48" t="e">
        <f>SUM(B13/B11)</f>
        <v>#DIV/0!</v>
      </c>
      <c r="C21" s="48"/>
      <c r="D21" s="48"/>
      <c r="E21" s="48"/>
      <c r="F21" s="48"/>
    </row>
    <row r="22" spans="1:6" s="3" customFormat="1" ht="81" hidden="1">
      <c r="A22" s="47" t="s">
        <v>16</v>
      </c>
      <c r="B22" s="47" t="s">
        <v>10</v>
      </c>
      <c r="C22" s="48"/>
      <c r="D22" s="48"/>
      <c r="E22" s="48"/>
      <c r="F22" s="48"/>
    </row>
    <row r="23" spans="1:6" s="3" customFormat="1" ht="13.5" hidden="1">
      <c r="A23" s="47" t="s">
        <v>39</v>
      </c>
      <c r="B23" s="48" t="e">
        <f>SUM(B21)</f>
        <v>#DIV/0!</v>
      </c>
      <c r="C23" s="48"/>
      <c r="D23" s="48"/>
      <c r="E23" s="48"/>
      <c r="F23" s="48"/>
    </row>
    <row r="24" spans="1:6" s="3" customFormat="1" ht="13.5" hidden="1">
      <c r="A24" s="45"/>
      <c r="B24" s="46"/>
      <c r="C24" s="46"/>
      <c r="D24" s="46"/>
      <c r="E24" s="46"/>
      <c r="F24" s="46"/>
    </row>
    <row r="25" spans="1:6" s="3" customFormat="1" ht="26.25" hidden="1">
      <c r="A25" s="69" t="s">
        <v>38</v>
      </c>
      <c r="B25" s="69"/>
      <c r="C25" s="69"/>
      <c r="D25" s="69"/>
      <c r="E25" s="69"/>
      <c r="F25" s="69"/>
    </row>
    <row r="26" spans="1:6" s="10" customFormat="1" ht="67.5" hidden="1">
      <c r="A26" s="47"/>
      <c r="B26" s="47" t="s">
        <v>14</v>
      </c>
      <c r="C26" s="47" t="s">
        <v>18</v>
      </c>
      <c r="D26" s="47"/>
      <c r="E26" s="47"/>
      <c r="F26" s="47" t="s">
        <v>31</v>
      </c>
    </row>
    <row r="27" spans="1:6" s="10" customFormat="1" ht="27" hidden="1">
      <c r="A27" s="47" t="s">
        <v>33</v>
      </c>
      <c r="B27" s="54">
        <f>SUM(B13)</f>
        <v>0</v>
      </c>
      <c r="C27" s="54"/>
      <c r="D27" s="54"/>
      <c r="E27" s="54"/>
      <c r="F27" s="54">
        <f>SUM(B53*0.5)</f>
        <v>0</v>
      </c>
    </row>
    <row r="28" spans="1:6" s="3" customFormat="1" ht="27" hidden="1">
      <c r="A28" s="47" t="s">
        <v>34</v>
      </c>
      <c r="B28" s="48" t="e">
        <f>SUM(B13/B11)</f>
        <v>#DIV/0!</v>
      </c>
      <c r="C28" s="48"/>
      <c r="D28" s="48"/>
      <c r="E28" s="48"/>
      <c r="F28" s="48" t="e">
        <f>SUM(B53*0.5/B11)</f>
        <v>#DIV/0!</v>
      </c>
    </row>
    <row r="29" spans="1:6" s="3" customFormat="1" ht="27" hidden="1">
      <c r="A29" s="47" t="s">
        <v>15</v>
      </c>
      <c r="B29" s="48" t="e">
        <f>SUM(B28:F28)</f>
        <v>#DIV/0!</v>
      </c>
      <c r="C29" s="48"/>
      <c r="D29" s="48"/>
      <c r="E29" s="48"/>
      <c r="F29" s="48"/>
    </row>
    <row r="30" spans="1:6" s="3" customFormat="1" ht="81" hidden="1">
      <c r="A30" s="47" t="s">
        <v>16</v>
      </c>
      <c r="B30" s="47" t="s">
        <v>10</v>
      </c>
      <c r="C30" s="47"/>
      <c r="D30" s="47"/>
      <c r="E30" s="47"/>
      <c r="F30" s="48"/>
    </row>
    <row r="31" spans="1:6" s="3" customFormat="1" ht="13.5" hidden="1">
      <c r="A31" s="47" t="s">
        <v>39</v>
      </c>
      <c r="B31" s="48" t="e">
        <f>SUM(B28+F28)</f>
        <v>#DIV/0!</v>
      </c>
      <c r="C31" s="48"/>
      <c r="D31" s="48"/>
      <c r="E31" s="48"/>
      <c r="F31" s="48"/>
    </row>
    <row r="32" spans="1:6" s="3" customFormat="1" ht="13.5" hidden="1">
      <c r="A32" s="47"/>
      <c r="B32" s="48"/>
      <c r="C32" s="48"/>
      <c r="D32" s="48"/>
      <c r="E32" s="48"/>
      <c r="F32" s="48"/>
    </row>
    <row r="33" spans="1:11" s="3" customFormat="1" ht="13.5" hidden="1">
      <c r="A33" s="45"/>
      <c r="B33" s="46"/>
      <c r="C33" s="46"/>
      <c r="D33" s="46"/>
      <c r="E33" s="46"/>
      <c r="F33" s="46"/>
    </row>
    <row r="34" spans="1:11" s="3" customFormat="1" ht="26.25" hidden="1">
      <c r="A34" s="69" t="s">
        <v>37</v>
      </c>
      <c r="B34" s="69"/>
      <c r="C34" s="69"/>
      <c r="D34" s="69"/>
      <c r="E34" s="69"/>
      <c r="F34" s="69"/>
    </row>
    <row r="35" spans="1:11" s="10" customFormat="1" ht="81" hidden="1">
      <c r="A35" s="55" t="s">
        <v>17</v>
      </c>
      <c r="B35" s="55" t="s">
        <v>14</v>
      </c>
      <c r="C35" s="55" t="s">
        <v>27</v>
      </c>
      <c r="D35" s="55"/>
      <c r="E35" s="55"/>
      <c r="F35" s="55" t="s">
        <v>28</v>
      </c>
    </row>
    <row r="36" spans="1:11" s="3" customFormat="1" ht="13.5" hidden="1">
      <c r="A36" s="55" t="s">
        <v>8</v>
      </c>
      <c r="B36" s="56">
        <f>SUM(B11*4)</f>
        <v>0</v>
      </c>
      <c r="C36" s="56">
        <f>SUM(B15*9)</f>
        <v>0</v>
      </c>
      <c r="D36" s="56"/>
      <c r="E36" s="56"/>
      <c r="F36" s="56">
        <f>SUM(B53*4)</f>
        <v>0</v>
      </c>
    </row>
    <row r="37" spans="1:11" s="3" customFormat="1" ht="27" hidden="1">
      <c r="A37" s="55" t="s">
        <v>35</v>
      </c>
      <c r="B37" s="57">
        <f>SUM(B13)</f>
        <v>0</v>
      </c>
      <c r="C37" s="57">
        <f t="shared" ref="C37:F37" si="0">SUM(C36/100)</f>
        <v>0</v>
      </c>
      <c r="D37" s="57"/>
      <c r="E37" s="57"/>
      <c r="F37" s="57">
        <f t="shared" si="0"/>
        <v>0</v>
      </c>
    </row>
    <row r="38" spans="1:11" s="3" customFormat="1" ht="27" hidden="1">
      <c r="A38" s="55" t="s">
        <v>34</v>
      </c>
      <c r="B38" s="58" t="e">
        <f>SUM(B13/B11)</f>
        <v>#DIV/0!</v>
      </c>
      <c r="C38" s="58" t="e">
        <f>SUM(C36/(B11*10))</f>
        <v>#DIV/0!</v>
      </c>
      <c r="D38" s="58"/>
      <c r="E38" s="58"/>
      <c r="F38" s="58" t="e">
        <f>SUM(F36/(B11*10))</f>
        <v>#DIV/0!</v>
      </c>
    </row>
    <row r="39" spans="1:11" s="3" customFormat="1" ht="27" hidden="1">
      <c r="A39" s="55" t="s">
        <v>15</v>
      </c>
      <c r="B39" s="58" t="e">
        <f>SUM(B38:F38)</f>
        <v>#DIV/0!</v>
      </c>
      <c r="C39" s="58"/>
      <c r="D39" s="58"/>
      <c r="E39" s="58"/>
      <c r="F39" s="58"/>
    </row>
    <row r="40" spans="1:11" s="3" customFormat="1" ht="81" hidden="1">
      <c r="A40" s="55" t="s">
        <v>16</v>
      </c>
      <c r="B40" s="55" t="s">
        <v>10</v>
      </c>
      <c r="C40" s="55" t="s">
        <v>23</v>
      </c>
      <c r="D40" s="55"/>
      <c r="E40" s="55"/>
      <c r="F40" s="58"/>
    </row>
    <row r="41" spans="1:11" s="3" customFormat="1" ht="13.5" hidden="1">
      <c r="A41" s="47" t="s">
        <v>39</v>
      </c>
      <c r="B41" s="58" t="e">
        <f>SUM(B38)</f>
        <v>#DIV/0!</v>
      </c>
      <c r="C41" s="58" t="str">
        <f>IF(C36+F36&lt;100,"0",IF(C36+F36&lt;200,"3hrs",IF(C36+F36&lt;300,"4hrs",IF(C36+F36&lt;500,"5hrs","8hrs"))))</f>
        <v>0</v>
      </c>
      <c r="D41" s="58"/>
      <c r="E41" s="58"/>
      <c r="F41" s="58"/>
    </row>
    <row r="42" spans="1:11" s="3" customFormat="1" ht="13.5" hidden="1">
      <c r="A42" s="47" t="s">
        <v>39</v>
      </c>
      <c r="B42" s="58"/>
      <c r="C42" s="58" t="e">
        <f>SUM(C38+F38)</f>
        <v>#DIV/0!</v>
      </c>
      <c r="D42" s="58"/>
      <c r="E42" s="58"/>
      <c r="F42" s="58"/>
    </row>
    <row r="43" spans="1:11" s="3" customFormat="1" ht="13.5" hidden="1">
      <c r="A43" s="45"/>
      <c r="B43" s="46"/>
      <c r="C43" s="46"/>
      <c r="D43" s="46"/>
      <c r="E43" s="46"/>
      <c r="F43" s="46"/>
    </row>
    <row r="44" spans="1:11" s="3" customFormat="1" ht="26.25" hidden="1">
      <c r="A44" s="69" t="s">
        <v>41</v>
      </c>
      <c r="B44" s="69"/>
      <c r="C44" s="69"/>
      <c r="D44" s="69"/>
      <c r="E44" s="69"/>
      <c r="F44" s="69"/>
    </row>
    <row r="45" spans="1:11" s="3" customFormat="1" ht="148.5" hidden="1">
      <c r="A45" s="47" t="s">
        <v>17</v>
      </c>
      <c r="B45" s="47" t="s">
        <v>14</v>
      </c>
      <c r="C45" s="47" t="s">
        <v>21</v>
      </c>
      <c r="D45" s="47"/>
      <c r="E45" s="47"/>
      <c r="F45" s="47" t="s">
        <v>22</v>
      </c>
      <c r="H45" s="11"/>
      <c r="I45" s="11" t="s">
        <v>2</v>
      </c>
      <c r="J45" s="11" t="s">
        <v>3</v>
      </c>
      <c r="K45" s="11" t="s">
        <v>6</v>
      </c>
    </row>
    <row r="46" spans="1:11" s="3" customFormat="1" ht="27" hidden="1">
      <c r="A46" s="47" t="s">
        <v>33</v>
      </c>
      <c r="B46" s="54">
        <f>SUM(B13)</f>
        <v>0</v>
      </c>
      <c r="C46" s="59">
        <f>IF(B5&lt;17,IF((B15&gt;29.9),B46*0.35,0),IF((B15&gt;39.9),B46*0.35,0))</f>
        <v>0</v>
      </c>
      <c r="D46" s="59"/>
      <c r="E46" s="59"/>
      <c r="F46" s="59">
        <f>IF(B5&lt;17,IF(AND(B53&gt;22.5,B53&gt;29.9),B46*0.2,0),IF(AND(B53&gt;29.9,B53&gt;39.9),B46*0.2,0))</f>
        <v>0</v>
      </c>
      <c r="H46" s="11"/>
      <c r="I46" s="11"/>
      <c r="J46" s="11"/>
      <c r="K46" s="11"/>
    </row>
    <row r="47" spans="1:11" s="3" customFormat="1" ht="27" hidden="1">
      <c r="A47" s="47" t="s">
        <v>34</v>
      </c>
      <c r="B47" s="48" t="e">
        <f>SUM(B13/B11)</f>
        <v>#DIV/0!</v>
      </c>
      <c r="C47" s="48">
        <f>IF(B5&lt;17,IF((B15&gt;29.9),B47*0.35,0),IF((B15&gt;39.9),B47*0.35,0))</f>
        <v>0</v>
      </c>
      <c r="D47" s="48"/>
      <c r="E47" s="48"/>
      <c r="F47" s="48">
        <f>IF(B5&lt;17,IF(AND(B53&gt;22.5,B53&gt;29.9),B47*0.2,0),IF(AND(B53&gt;29.9,B53&gt;39.9),B47*0.2,0))</f>
        <v>0</v>
      </c>
      <c r="H47" s="12" t="s">
        <v>5</v>
      </c>
      <c r="I47" s="11" t="e">
        <f>SUM(B13/B11)</f>
        <v>#DIV/0!</v>
      </c>
      <c r="J47" s="11" t="e">
        <f>IF((C16&gt;0.499),B47*0.35,0)</f>
        <v>#DIV/0!</v>
      </c>
      <c r="K47" s="11" t="e">
        <f>IF(AND(#REF!&lt;0.33,F16&gt;0.499),B47*0.2,0)</f>
        <v>#REF!</v>
      </c>
    </row>
    <row r="48" spans="1:11" s="3" customFormat="1" ht="27" hidden="1">
      <c r="A48" s="47" t="s">
        <v>15</v>
      </c>
      <c r="B48" s="48" t="e">
        <f>SUM(B47:F47)</f>
        <v>#DIV/0!</v>
      </c>
      <c r="C48" s="48"/>
      <c r="D48" s="48"/>
      <c r="E48" s="48"/>
      <c r="F48" s="48"/>
      <c r="H48" s="11" t="s">
        <v>7</v>
      </c>
      <c r="I48" s="11" t="e">
        <f>SUM(I47:K47)</f>
        <v>#DIV/0!</v>
      </c>
      <c r="J48" s="11"/>
      <c r="K48" s="11"/>
    </row>
    <row r="49" spans="1:11" s="3" customFormat="1" ht="81" hidden="1">
      <c r="A49" s="47" t="s">
        <v>16</v>
      </c>
      <c r="B49" s="47" t="s">
        <v>10</v>
      </c>
      <c r="C49" s="47" t="s">
        <v>23</v>
      </c>
      <c r="D49" s="47"/>
      <c r="E49" s="47"/>
      <c r="F49" s="48"/>
      <c r="H49" s="12" t="s">
        <v>4</v>
      </c>
      <c r="I49" s="11" t="s">
        <v>10</v>
      </c>
      <c r="J49" s="11" t="s">
        <v>11</v>
      </c>
      <c r="K49" s="11"/>
    </row>
    <row r="50" spans="1:11" s="3" customFormat="1" ht="13.5" hidden="1">
      <c r="A50" s="47" t="s">
        <v>39</v>
      </c>
      <c r="B50" s="48" t="e">
        <f>IF(C47&gt;0,B48/2, B48)</f>
        <v>#DIV/0!</v>
      </c>
      <c r="C50" s="48" t="s">
        <v>20</v>
      </c>
      <c r="D50" s="48"/>
      <c r="E50" s="48"/>
      <c r="F50" s="48"/>
      <c r="H50" s="11"/>
      <c r="I50" s="11" t="e">
        <f>IF(J47&gt;0,I48/2, I48)</f>
        <v>#DIV/0!</v>
      </c>
      <c r="J50" s="11" t="s">
        <v>9</v>
      </c>
      <c r="K50" s="11"/>
    </row>
    <row r="51" spans="1:11" s="3" customFormat="1" ht="0.75" customHeight="1">
      <c r="A51" s="47" t="s">
        <v>39</v>
      </c>
      <c r="B51" s="48"/>
      <c r="C51" s="48">
        <f>IF(C47&gt;0,B48/2, 0)</f>
        <v>0</v>
      </c>
      <c r="D51" s="48"/>
      <c r="E51" s="48"/>
      <c r="F51" s="48"/>
      <c r="H51" s="13"/>
      <c r="I51" s="13"/>
      <c r="J51" s="11" t="e">
        <f>IF(J47&gt;0,I48/2, 0)</f>
        <v>#DIV/0!</v>
      </c>
      <c r="K51" s="13"/>
    </row>
    <row r="52" spans="1:11" s="3" customFormat="1" ht="3.75" customHeight="1" thickBot="1">
      <c r="A52" s="47"/>
      <c r="B52" s="48"/>
      <c r="C52" s="48"/>
      <c r="D52" s="48"/>
      <c r="E52" s="48"/>
      <c r="F52" s="48"/>
      <c r="H52" s="13"/>
      <c r="I52" s="13"/>
      <c r="J52" s="11"/>
      <c r="K52" s="13"/>
    </row>
    <row r="53" spans="1:11" ht="19.5" customHeight="1" thickBot="1">
      <c r="A53" s="50" t="s">
        <v>1</v>
      </c>
      <c r="B53" s="49"/>
      <c r="C53" s="53"/>
      <c r="D53" s="87">
        <f>SUM(B53*4)</f>
        <v>0</v>
      </c>
      <c r="E53" s="88" t="s">
        <v>49</v>
      </c>
    </row>
  </sheetData>
  <sheetProtection selectLockedCells="1"/>
  <mergeCells count="8">
    <mergeCell ref="A1:F1"/>
    <mergeCell ref="A2:F2"/>
    <mergeCell ref="A9:F9"/>
    <mergeCell ref="A34:F34"/>
    <mergeCell ref="A44:F44"/>
    <mergeCell ref="A3:F3"/>
    <mergeCell ref="A18:F18"/>
    <mergeCell ref="A25:F25"/>
  </mergeCells>
  <dataValidations count="6">
    <dataValidation type="decimal" allowBlank="1" showInputMessage="1" showErrorMessage="1" promptTitle="UK/EU/Aus vs. US" prompt="If your food label or food database is from the UK or EU,  enter the total  carbohydrate for your portion_x000a__x000a_If your food label or food databse (My Fitness PAL, USDA) is from the US, substract the fibre from total carboydrate to get net carbohydrate" sqref="B13:B14">
      <formula1>0.1</formula1>
      <formula2>500</formula2>
    </dataValidation>
    <dataValidation type="decimal" allowBlank="1" showInputMessage="1" showErrorMessage="1" promptTitle="Insulin to carboydrate ratio" prompt="Enter your Insulin to carbohydrate ratio_x000a_ " sqref="B11:B12">
      <formula1>0.1</formula1>
      <formula2>100</formula2>
    </dataValidation>
    <dataValidation type="decimal" allowBlank="1" showInputMessage="1" showErrorMessage="1" promptTitle="Fat (g) in your portion" prompt="Enter the fat grams in your portion of food" sqref="B15">
      <formula1>0.1</formula1>
      <formula2>200</formula2>
    </dataValidation>
    <dataValidation type="decimal" allowBlank="1" showInputMessage="1" showErrorMessage="1" promptTitle="Protein (g)" prompt="Enter the protien grams in your portion of food" sqref="B53">
      <formula1>0.1</formula1>
      <formula2>200</formula2>
    </dataValidation>
    <dataValidation type="whole" allowBlank="1" showInputMessage="1" showErrorMessage="1" promptTitle="Age: Must enter for Bell &amp; Smart" prompt="Enter age in years_x000a__x000a_This will only be used for the Bell &amp; Smart calculation to reduce the fat and protein cut offs as per algorithm" sqref="B5:B6">
      <formula1>1</formula1>
      <formula2>100</formula2>
    </dataValidation>
    <dataValidation type="list" allowBlank="1" showInputMessage="1" showErrorMessage="1" promptTitle="For education purposes only" prompt="Select &quot;Yes&quot; if you are using for education purposes only_x000a__x000a_If &quot;No&quot; then you cannot use the calculator" sqref="B7:B8">
      <formula1>$L$9:$L$9</formula1>
    </dataValidation>
  </dataValidation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="130" zoomScaleNormal="130" zoomScaleSheetLayoutView="130" zoomScalePageLayoutView="130" workbookViewId="0">
      <selection activeCell="L16" sqref="L16"/>
    </sheetView>
  </sheetViews>
  <sheetFormatPr defaultColWidth="24.140625" defaultRowHeight="15.75"/>
  <cols>
    <col min="1" max="1" width="25.140625" style="14" customWidth="1"/>
    <col min="2" max="2" width="24.140625" style="1" customWidth="1"/>
    <col min="3" max="3" width="20.28515625" style="1" customWidth="1"/>
    <col min="4" max="4" width="19.85546875" style="1" customWidth="1"/>
    <col min="5" max="5" width="24.140625" style="1" hidden="1" customWidth="1"/>
    <col min="6" max="10" width="0" style="1" hidden="1" customWidth="1"/>
    <col min="11" max="16384" width="24.140625" style="1"/>
  </cols>
  <sheetData>
    <row r="1" spans="1:10">
      <c r="A1" s="74" t="s">
        <v>29</v>
      </c>
      <c r="B1" s="74"/>
      <c r="C1" s="74"/>
      <c r="D1" s="74"/>
    </row>
    <row r="2" spans="1:10">
      <c r="A2" s="74"/>
      <c r="B2" s="74"/>
      <c r="C2" s="74"/>
      <c r="D2" s="74"/>
    </row>
    <row r="3" spans="1:10" ht="56.25" customHeight="1">
      <c r="A3" s="75" t="s">
        <v>30</v>
      </c>
      <c r="B3" s="76"/>
      <c r="C3" s="76"/>
      <c r="D3" s="76"/>
    </row>
    <row r="4" spans="1:10" s="3" customFormat="1" ht="13.5" hidden="1">
      <c r="A4" s="19"/>
      <c r="B4" s="19"/>
      <c r="C4" s="19"/>
      <c r="D4" s="19"/>
    </row>
    <row r="5" spans="1:10" s="3" customFormat="1" ht="13.5" hidden="1">
      <c r="A5" s="26" t="s">
        <v>19</v>
      </c>
      <c r="B5" s="26" t="s">
        <v>24</v>
      </c>
    </row>
    <row r="6" spans="1:10" s="3" customFormat="1" ht="13.5" hidden="1">
      <c r="A6" s="15">
        <f>'DMF Bolus Calculator'!B5</f>
        <v>0</v>
      </c>
      <c r="B6" s="16" t="str">
        <f>'DMF Bolus Calculator'!B7</f>
        <v>Yes</v>
      </c>
    </row>
    <row r="7" spans="1:10" s="3" customFormat="1" ht="13.5" hidden="1">
      <c r="A7" s="77" t="s">
        <v>36</v>
      </c>
      <c r="B7" s="77"/>
      <c r="C7" s="77"/>
      <c r="D7" s="77"/>
      <c r="J7" s="3" t="s">
        <v>25</v>
      </c>
    </row>
    <row r="8" spans="1:10" s="3" customFormat="1" ht="5.25" hidden="1" customHeight="1">
      <c r="A8" s="77"/>
      <c r="B8" s="77"/>
      <c r="C8" s="77"/>
      <c r="D8" s="77"/>
      <c r="J8" s="3" t="s">
        <v>26</v>
      </c>
    </row>
    <row r="9" spans="1:10" s="3" customFormat="1" ht="13.5" hidden="1">
      <c r="A9" s="20" t="s">
        <v>32</v>
      </c>
      <c r="B9" s="20" t="s">
        <v>40</v>
      </c>
      <c r="C9" s="20" t="s">
        <v>0</v>
      </c>
      <c r="D9" s="20" t="s">
        <v>1</v>
      </c>
    </row>
    <row r="10" spans="1:10" s="3" customFormat="1" ht="13.5" hidden="1">
      <c r="A10" s="17">
        <f>'DMF Bolus Calculator'!B11</f>
        <v>0</v>
      </c>
      <c r="B10" s="17">
        <f>'DMF Bolus Calculator'!B13</f>
        <v>0</v>
      </c>
      <c r="C10" s="17">
        <f>'DMF Bolus Calculator'!B15</f>
        <v>0</v>
      </c>
      <c r="D10" s="17">
        <f>'DMF Bolus Calculator'!B53</f>
        <v>0</v>
      </c>
    </row>
    <row r="11" spans="1:10" s="3" customFormat="1" ht="13.5" hidden="1">
      <c r="A11" s="19"/>
      <c r="B11" s="19"/>
      <c r="C11" s="19"/>
      <c r="D11" s="19"/>
    </row>
    <row r="12" spans="1:10" s="3" customFormat="1" ht="13.5" hidden="1">
      <c r="A12" s="4"/>
      <c r="B12" s="27" t="s">
        <v>8</v>
      </c>
      <c r="C12" s="27" t="s">
        <v>8</v>
      </c>
      <c r="D12" s="27" t="s">
        <v>8</v>
      </c>
    </row>
    <row r="13" spans="1:10" s="3" customFormat="1" ht="13.5" hidden="1">
      <c r="A13" s="5"/>
      <c r="B13" s="28">
        <f>SUM(B10*3.74)</f>
        <v>0</v>
      </c>
      <c r="C13" s="28">
        <f>SUM(C10*9)</f>
        <v>0</v>
      </c>
      <c r="D13" s="28">
        <f>SUM(D10*4)</f>
        <v>0</v>
      </c>
    </row>
    <row r="14" spans="1:10" s="3" customFormat="1" ht="13.5" hidden="1">
      <c r="A14" s="6" t="e">
        <f>SUM(B10/B14)</f>
        <v>#DIV/0!</v>
      </c>
      <c r="B14" s="18"/>
      <c r="C14" s="7" t="e">
        <f>SUM(C10/B14)</f>
        <v>#DIV/0!</v>
      </c>
      <c r="D14" s="7" t="e">
        <f>SUM(D10/B14)</f>
        <v>#DIV/0!</v>
      </c>
    </row>
    <row r="15" spans="1:10" s="3" customFormat="1" ht="13.5" hidden="1">
      <c r="A15" s="6"/>
      <c r="B15" s="18"/>
      <c r="C15" s="7"/>
      <c r="D15" s="7"/>
    </row>
    <row r="16" spans="1:10" s="3" customFormat="1" ht="26.25">
      <c r="A16" s="78" t="s">
        <v>12</v>
      </c>
      <c r="B16" s="78"/>
      <c r="C16" s="78"/>
      <c r="D16" s="78"/>
    </row>
    <row r="17" spans="1:4" s="3" customFormat="1" ht="27">
      <c r="A17" s="23"/>
      <c r="B17" s="23" t="s">
        <v>14</v>
      </c>
      <c r="C17" s="23" t="s">
        <v>18</v>
      </c>
      <c r="D17" s="23" t="s">
        <v>13</v>
      </c>
    </row>
    <row r="18" spans="1:4" s="3" customFormat="1" ht="23.25" customHeight="1">
      <c r="A18" s="23" t="s">
        <v>33</v>
      </c>
      <c r="B18" s="23">
        <f>SUM(B10)</f>
        <v>0</v>
      </c>
      <c r="C18" s="23"/>
      <c r="D18" s="23"/>
    </row>
    <row r="19" spans="1:4" s="3" customFormat="1" ht="28.5" customHeight="1">
      <c r="A19" s="24" t="s">
        <v>34</v>
      </c>
      <c r="B19" s="25" t="e">
        <f>SUM(B10/A10)</f>
        <v>#DIV/0!</v>
      </c>
      <c r="C19" s="25">
        <v>10</v>
      </c>
      <c r="D19" s="25">
        <f>C19*2</f>
        <v>20</v>
      </c>
    </row>
    <row r="20" spans="1:4" s="3" customFormat="1" ht="25.5" customHeight="1">
      <c r="A20" s="24" t="s">
        <v>16</v>
      </c>
      <c r="B20" s="24" t="s">
        <v>10</v>
      </c>
      <c r="C20" s="25"/>
      <c r="D20" s="25"/>
    </row>
    <row r="21" spans="1:4" s="3" customFormat="1" ht="13.5">
      <c r="A21" s="24" t="s">
        <v>39</v>
      </c>
      <c r="B21" s="25" t="e">
        <f>SUM(B19)</f>
        <v>#DIV/0!</v>
      </c>
      <c r="C21" s="25"/>
      <c r="D21" s="25"/>
    </row>
    <row r="22" spans="1:4" s="3" customFormat="1" ht="13.5">
      <c r="A22" s="8"/>
      <c r="B22" s="9"/>
      <c r="C22" s="9"/>
      <c r="D22" s="9"/>
    </row>
    <row r="23" spans="1:4" s="3" customFormat="1" ht="26.25">
      <c r="A23" s="73" t="s">
        <v>38</v>
      </c>
      <c r="B23" s="73"/>
      <c r="C23" s="73"/>
      <c r="D23" s="73"/>
    </row>
    <row r="24" spans="1:4" s="10" customFormat="1" ht="27">
      <c r="A24" s="24"/>
      <c r="B24" s="24" t="s">
        <v>14</v>
      </c>
      <c r="C24" s="24" t="s">
        <v>18</v>
      </c>
      <c r="D24" s="24" t="s">
        <v>31</v>
      </c>
    </row>
    <row r="25" spans="1:4" s="10" customFormat="1" ht="27" customHeight="1">
      <c r="A25" s="24" t="s">
        <v>33</v>
      </c>
      <c r="B25" s="23">
        <f>SUM(B10)</f>
        <v>0</v>
      </c>
      <c r="C25" s="23"/>
      <c r="D25" s="23">
        <f>SUM(D10*0.5)</f>
        <v>0</v>
      </c>
    </row>
    <row r="26" spans="1:4" s="3" customFormat="1" ht="22.5" customHeight="1">
      <c r="A26" s="24" t="s">
        <v>34</v>
      </c>
      <c r="B26" s="25" t="e">
        <f>SUM(B10/A10)</f>
        <v>#DIV/0!</v>
      </c>
      <c r="C26" s="25"/>
      <c r="D26" s="25" t="e">
        <f>SUM(D10*0.5/A10)</f>
        <v>#DIV/0!</v>
      </c>
    </row>
    <row r="27" spans="1:4" s="3" customFormat="1" ht="27">
      <c r="A27" s="24" t="s">
        <v>15</v>
      </c>
      <c r="B27" s="25" t="e">
        <f>SUM(B26:D26)</f>
        <v>#DIV/0!</v>
      </c>
      <c r="C27" s="25"/>
      <c r="D27" s="25"/>
    </row>
    <row r="28" spans="1:4" s="3" customFormat="1" ht="25.5" customHeight="1">
      <c r="A28" s="24" t="s">
        <v>16</v>
      </c>
      <c r="B28" s="24" t="s">
        <v>10</v>
      </c>
      <c r="C28" s="24"/>
      <c r="D28" s="25"/>
    </row>
    <row r="29" spans="1:4" s="3" customFormat="1" ht="13.5">
      <c r="A29" s="24" t="s">
        <v>39</v>
      </c>
      <c r="B29" s="25" t="e">
        <f>SUM(B26+D26)</f>
        <v>#DIV/0!</v>
      </c>
      <c r="C29" s="25"/>
      <c r="D29" s="25"/>
    </row>
    <row r="30" spans="1:4" s="3" customFormat="1" ht="13.5" hidden="1">
      <c r="A30" s="21"/>
      <c r="B30" s="22"/>
      <c r="C30" s="22"/>
      <c r="D30" s="22"/>
    </row>
    <row r="31" spans="1:4" s="3" customFormat="1" ht="13.5" hidden="1">
      <c r="A31" s="8"/>
      <c r="B31" s="9"/>
      <c r="C31" s="9"/>
      <c r="D31" s="9"/>
    </row>
    <row r="32" spans="1:4" s="3" customFormat="1" ht="26.25" hidden="1">
      <c r="A32" s="73" t="s">
        <v>37</v>
      </c>
      <c r="B32" s="73"/>
      <c r="C32" s="73"/>
      <c r="D32" s="73"/>
    </row>
    <row r="33" spans="1:9" s="10" customFormat="1" ht="27" hidden="1">
      <c r="A33" s="29" t="s">
        <v>17</v>
      </c>
      <c r="B33" s="29" t="s">
        <v>14</v>
      </c>
      <c r="C33" s="29" t="s">
        <v>27</v>
      </c>
      <c r="D33" s="29" t="s">
        <v>28</v>
      </c>
    </row>
    <row r="34" spans="1:9" s="3" customFormat="1" ht="13.5" hidden="1">
      <c r="A34" s="29" t="s">
        <v>8</v>
      </c>
      <c r="B34" s="30">
        <f>SUM(A10*4)</f>
        <v>0</v>
      </c>
      <c r="C34" s="30">
        <f>SUM(C10*9)</f>
        <v>0</v>
      </c>
      <c r="D34" s="30">
        <f>SUM(D10*4)</f>
        <v>0</v>
      </c>
    </row>
    <row r="35" spans="1:9" s="3" customFormat="1" ht="27" hidden="1">
      <c r="A35" s="29" t="s">
        <v>35</v>
      </c>
      <c r="B35" s="31">
        <f>SUM(B10)</f>
        <v>0</v>
      </c>
      <c r="C35" s="31">
        <f t="shared" ref="C35:D35" si="0">SUM(C34/100)</f>
        <v>0</v>
      </c>
      <c r="D35" s="31">
        <f t="shared" si="0"/>
        <v>0</v>
      </c>
    </row>
    <row r="36" spans="1:9" s="3" customFormat="1" ht="27" hidden="1">
      <c r="A36" s="29" t="s">
        <v>34</v>
      </c>
      <c r="B36" s="32" t="e">
        <f>SUM(B10/A10)</f>
        <v>#DIV/0!</v>
      </c>
      <c r="C36" s="32" t="e">
        <f>SUM(C34/(A10*10))</f>
        <v>#DIV/0!</v>
      </c>
      <c r="D36" s="32" t="e">
        <f>SUM(D34/(A10*10))</f>
        <v>#DIV/0!</v>
      </c>
    </row>
    <row r="37" spans="1:9" s="3" customFormat="1" ht="27" hidden="1">
      <c r="A37" s="29" t="s">
        <v>15</v>
      </c>
      <c r="B37" s="32" t="e">
        <f>SUM(B36:D36)</f>
        <v>#DIV/0!</v>
      </c>
      <c r="C37" s="32"/>
      <c r="D37" s="32"/>
    </row>
    <row r="38" spans="1:9" s="3" customFormat="1" ht="40.5" hidden="1">
      <c r="A38" s="29" t="s">
        <v>16</v>
      </c>
      <c r="B38" s="29" t="s">
        <v>10</v>
      </c>
      <c r="C38" s="29" t="s">
        <v>23</v>
      </c>
      <c r="D38" s="32"/>
    </row>
    <row r="39" spans="1:9" s="3" customFormat="1" ht="13.5" hidden="1">
      <c r="A39" s="24" t="s">
        <v>39</v>
      </c>
      <c r="B39" s="32" t="e">
        <f>SUM(B36)</f>
        <v>#DIV/0!</v>
      </c>
      <c r="C39" s="32" t="str">
        <f>IF(C34+D34&lt;100,"0",IF(C34+D34&lt;200,"3hrs",IF(C34+D34&lt;300,"4hrs",IF(C34+D34&lt;500,"5hrs","8hrs"))))</f>
        <v>0</v>
      </c>
      <c r="D39" s="32"/>
    </row>
    <row r="40" spans="1:9" s="3" customFormat="1" ht="13.5" hidden="1">
      <c r="A40" s="24" t="s">
        <v>39</v>
      </c>
      <c r="B40" s="32"/>
      <c r="C40" s="32" t="e">
        <f>SUM(C36+D36)</f>
        <v>#DIV/0!</v>
      </c>
      <c r="D40" s="32"/>
    </row>
    <row r="41" spans="1:9" s="3" customFormat="1" ht="13.5" hidden="1">
      <c r="A41" s="8"/>
      <c r="B41" s="9"/>
      <c r="C41" s="9"/>
      <c r="D41" s="9"/>
    </row>
    <row r="42" spans="1:9" s="3" customFormat="1" ht="26.25" hidden="1">
      <c r="A42" s="73" t="s">
        <v>41</v>
      </c>
      <c r="B42" s="73"/>
      <c r="C42" s="73"/>
      <c r="D42" s="73"/>
    </row>
    <row r="43" spans="1:9" s="3" customFormat="1" ht="27" hidden="1">
      <c r="A43" s="24" t="s">
        <v>17</v>
      </c>
      <c r="B43" s="24" t="s">
        <v>14</v>
      </c>
      <c r="C43" s="24" t="s">
        <v>21</v>
      </c>
      <c r="D43" s="24" t="s">
        <v>22</v>
      </c>
      <c r="F43" s="11"/>
      <c r="G43" s="11" t="s">
        <v>2</v>
      </c>
      <c r="H43" s="11" t="s">
        <v>3</v>
      </c>
      <c r="I43" s="11" t="s">
        <v>6</v>
      </c>
    </row>
    <row r="44" spans="1:9" s="3" customFormat="1" ht="27" hidden="1">
      <c r="A44" s="24" t="s">
        <v>33</v>
      </c>
      <c r="B44" s="23">
        <f>SUM(B10)</f>
        <v>0</v>
      </c>
      <c r="C44" s="33">
        <f>IF(A6&lt;17,IF((C10&gt;29.9),B44*0.35,0),IF((C10&gt;39.9),B44*0.35,0))</f>
        <v>0</v>
      </c>
      <c r="D44" s="33">
        <f>IF(A6&lt;17,IF(AND(D10&gt;22.5,D10&gt;29.9),B44*0.2,0),IF(AND(D10&gt;29.9,D10&gt;39.9),B44*0.2,0))</f>
        <v>0</v>
      </c>
      <c r="F44" s="11"/>
      <c r="G44" s="11"/>
      <c r="H44" s="11"/>
      <c r="I44" s="11"/>
    </row>
    <row r="45" spans="1:9" s="3" customFormat="1" ht="27" hidden="1">
      <c r="A45" s="24" t="s">
        <v>34</v>
      </c>
      <c r="B45" s="25" t="e">
        <f>SUM(B10/A10)</f>
        <v>#DIV/0!</v>
      </c>
      <c r="C45" s="25">
        <f>IF(A6&lt;17,IF((C10&gt;29.9),B45*0.35,0),IF((C10&gt;39.9),B45*0.35,0))</f>
        <v>0</v>
      </c>
      <c r="D45" s="25">
        <f>IF(A6&lt;17,IF(AND(D10&gt;22.5,D10&gt;29.9),B45*0.2,0),IF(AND(D10&gt;29.9,D10&gt;39.9),B45*0.2,0))</f>
        <v>0</v>
      </c>
      <c r="F45" s="12" t="s">
        <v>5</v>
      </c>
      <c r="G45" s="11" t="e">
        <f>SUM(B10/A10)</f>
        <v>#DIV/0!</v>
      </c>
      <c r="H45" s="11" t="e">
        <f>IF((C14&gt;0.499),B45*0.35,0)</f>
        <v>#DIV/0!</v>
      </c>
      <c r="I45" s="11" t="e">
        <f>IF(AND(#REF!&lt;0.33,D14&gt;0.499),B45*0.2,0)</f>
        <v>#REF!</v>
      </c>
    </row>
    <row r="46" spans="1:9" s="3" customFormat="1" ht="27" hidden="1">
      <c r="A46" s="24" t="s">
        <v>15</v>
      </c>
      <c r="B46" s="25" t="e">
        <f>SUM(B45:D45)</f>
        <v>#DIV/0!</v>
      </c>
      <c r="C46" s="25"/>
      <c r="D46" s="25"/>
      <c r="F46" s="11" t="s">
        <v>7</v>
      </c>
      <c r="G46" s="11" t="e">
        <f>SUM(G45:I45)</f>
        <v>#DIV/0!</v>
      </c>
      <c r="H46" s="11"/>
      <c r="I46" s="11"/>
    </row>
    <row r="47" spans="1:9" s="3" customFormat="1" ht="40.5" hidden="1">
      <c r="A47" s="24" t="s">
        <v>16</v>
      </c>
      <c r="B47" s="24" t="s">
        <v>10</v>
      </c>
      <c r="C47" s="24" t="s">
        <v>23</v>
      </c>
      <c r="D47" s="25"/>
      <c r="F47" s="12" t="s">
        <v>4</v>
      </c>
      <c r="G47" s="11" t="s">
        <v>10</v>
      </c>
      <c r="H47" s="11" t="s">
        <v>11</v>
      </c>
      <c r="I47" s="11"/>
    </row>
    <row r="48" spans="1:9" s="3" customFormat="1" ht="13.5" hidden="1">
      <c r="A48" s="24" t="s">
        <v>39</v>
      </c>
      <c r="B48" s="25" t="e">
        <f>IF(C45&gt;0,B46/2, B46)</f>
        <v>#DIV/0!</v>
      </c>
      <c r="C48" s="25" t="s">
        <v>20</v>
      </c>
      <c r="D48" s="25"/>
      <c r="F48" s="11"/>
      <c r="G48" s="11" t="e">
        <f>IF(H45&gt;0,G46/2, G46)</f>
        <v>#DIV/0!</v>
      </c>
      <c r="H48" s="11" t="s">
        <v>9</v>
      </c>
      <c r="I48" s="11"/>
    </row>
    <row r="49" spans="1:9" s="3" customFormat="1" ht="13.5" hidden="1">
      <c r="A49" s="24" t="s">
        <v>39</v>
      </c>
      <c r="B49" s="34"/>
      <c r="C49" s="25">
        <f>IF(C45&gt;0,B46/2, 0)</f>
        <v>0</v>
      </c>
      <c r="D49" s="34"/>
      <c r="F49" s="13"/>
      <c r="G49" s="13"/>
      <c r="H49" s="11" t="e">
        <f>IF(H45&gt;0,G46/2, 0)</f>
        <v>#DIV/0!</v>
      </c>
      <c r="I49" s="13"/>
    </row>
  </sheetData>
  <sheetProtection selectLockedCells="1"/>
  <mergeCells count="7">
    <mergeCell ref="A42:D42"/>
    <mergeCell ref="A1:D2"/>
    <mergeCell ref="A3:D3"/>
    <mergeCell ref="A7:D8"/>
    <mergeCell ref="A16:D16"/>
    <mergeCell ref="A23:D23"/>
    <mergeCell ref="A32:D32"/>
  </mergeCells>
  <dataValidations count="10">
    <dataValidation type="list" allowBlank="1" showInputMessage="1" showErrorMessage="1" promptTitle="For education purposes only" prompt="Select &quot;Yes&quot; if you are using for education purposes only_x000a__x000a_If &quot;No&quot; then you cannot use the calculator" sqref="B6">
      <formula1>$J$7:$J$8</formula1>
    </dataValidation>
    <dataValidation allowBlank="1" showInputMessage="1" showErrorMessage="1" promptTitle="Age: Must enter for Bell &amp; Smart" prompt="Enter age in years_x000a__x000a_This will only be used for the Bell &amp; Smart calculation to reduce the fat and protein cut offs as per algorithm" sqref="A13"/>
    <dataValidation type="whole" allowBlank="1" showInputMessage="1" showErrorMessage="1" promptTitle="Age: Must enter for Bell &amp; Smart" prompt="Enter age in years_x000a__x000a_This will only be used for the Bell &amp; Smart calculation to reduce the fat and protein cut offs as per algorithm" sqref="A6">
      <formula1>1</formula1>
      <formula2>100</formula2>
    </dataValidation>
    <dataValidation type="decimal" allowBlank="1" showInputMessage="1" showErrorMessage="1" promptTitle="Protein (g)" prompt="Enter the protien grams in your portion of food" sqref="D10">
      <formula1>0.1</formula1>
      <formula2>200</formula2>
    </dataValidation>
    <dataValidation type="decimal" allowBlank="1" showInputMessage="1" showErrorMessage="1" promptTitle="Fat (g) in your portion" prompt="Enter the fat grams in your portion of food" sqref="C10">
      <formula1>0.1</formula1>
      <formula2>200</formula2>
    </dataValidation>
    <dataValidation type="decimal" allowBlank="1" showInputMessage="1" showErrorMessage="1" promptTitle="Insulin to carboydrate ratio" prompt="Enter your Insulin to carbohydrate ratio_x000a_ " sqref="A10">
      <formula1>0.1</formula1>
      <formula2>100</formula2>
    </dataValidation>
    <dataValidation type="decimal" allowBlank="1" showInputMessage="1" showErrorMessage="1" promptTitle="UK/EU/Aus vs. US" prompt="If your food label or food database is from the UK or EU,  enter the total  carbohydrate for your portion_x000a__x000a_If your food label or food databse (My Fitness PAL, USDA) is from the US, substract the fibre from total carboydrate to get net carbohydrate" sqref="B10">
      <formula1>0.1</formula1>
      <formula2>500</formula2>
    </dataValidation>
    <dataValidation type="decimal" allowBlank="1" showInputMessage="1" showErrorMessage="1" sqref="C11:D11">
      <formula1>0.1</formula1>
      <formula2>200</formula2>
    </dataValidation>
    <dataValidation type="decimal" allowBlank="1" showInputMessage="1" showErrorMessage="1" sqref="B11">
      <formula1>0.1</formula1>
      <formula2>500</formula2>
    </dataValidation>
    <dataValidation type="decimal" allowBlank="1" showInputMessage="1" showErrorMessage="1" sqref="A11">
      <formula1>0.1</formula1>
      <formula2>100</formula2>
    </dataValidation>
  </dataValidation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="130" zoomScaleNormal="130" zoomScaleSheetLayoutView="130" zoomScalePageLayoutView="130" workbookViewId="0">
      <selection activeCell="K40" sqref="K40"/>
    </sheetView>
  </sheetViews>
  <sheetFormatPr defaultColWidth="24.140625" defaultRowHeight="15.75"/>
  <cols>
    <col min="1" max="1" width="25.140625" style="14" customWidth="1"/>
    <col min="2" max="2" width="24.140625" style="1" customWidth="1"/>
    <col min="3" max="3" width="20.28515625" style="1" customWidth="1"/>
    <col min="4" max="4" width="19.85546875" style="1" customWidth="1"/>
    <col min="5" max="5" width="24.140625" style="1" hidden="1" customWidth="1"/>
    <col min="6" max="10" width="0" style="1" hidden="1" customWidth="1"/>
    <col min="11" max="16384" width="24.140625" style="1"/>
  </cols>
  <sheetData>
    <row r="1" spans="1:10">
      <c r="A1" s="74" t="s">
        <v>29</v>
      </c>
      <c r="B1" s="74"/>
      <c r="C1" s="74"/>
      <c r="D1" s="74"/>
    </row>
    <row r="2" spans="1:10">
      <c r="A2" s="74"/>
      <c r="B2" s="74"/>
      <c r="C2" s="74"/>
      <c r="D2" s="74"/>
    </row>
    <row r="3" spans="1:10" ht="56.25" customHeight="1">
      <c r="A3" s="75" t="s">
        <v>30</v>
      </c>
      <c r="B3" s="76"/>
      <c r="C3" s="76"/>
      <c r="D3" s="76"/>
    </row>
    <row r="4" spans="1:10" s="3" customFormat="1" ht="13.5" hidden="1">
      <c r="A4" s="19"/>
      <c r="B4" s="19"/>
      <c r="C4" s="19"/>
      <c r="D4" s="19"/>
    </row>
    <row r="5" spans="1:10" s="3" customFormat="1" ht="13.5" hidden="1">
      <c r="A5" s="26" t="s">
        <v>19</v>
      </c>
      <c r="B5" s="26" t="s">
        <v>24</v>
      </c>
    </row>
    <row r="6" spans="1:10" s="3" customFormat="1" ht="13.5" hidden="1">
      <c r="A6" s="15">
        <f>'DMF Bolus Calculator'!B5</f>
        <v>0</v>
      </c>
      <c r="B6" s="16" t="str">
        <f>'DMF Bolus Calculator'!B7</f>
        <v>Yes</v>
      </c>
    </row>
    <row r="7" spans="1:10" s="3" customFormat="1" ht="13.5" hidden="1">
      <c r="A7" s="77" t="s">
        <v>36</v>
      </c>
      <c r="B7" s="77"/>
      <c r="C7" s="77"/>
      <c r="D7" s="77"/>
      <c r="J7" s="3" t="s">
        <v>25</v>
      </c>
    </row>
    <row r="8" spans="1:10" s="3" customFormat="1" ht="5.25" hidden="1" customHeight="1">
      <c r="A8" s="77"/>
      <c r="B8" s="77"/>
      <c r="C8" s="77"/>
      <c r="D8" s="77"/>
      <c r="J8" s="3" t="s">
        <v>26</v>
      </c>
    </row>
    <row r="9" spans="1:10" s="3" customFormat="1" ht="13.5" hidden="1">
      <c r="A9" s="20" t="s">
        <v>32</v>
      </c>
      <c r="B9" s="20" t="s">
        <v>40</v>
      </c>
      <c r="C9" s="20" t="s">
        <v>0</v>
      </c>
      <c r="D9" s="20" t="s">
        <v>1</v>
      </c>
    </row>
    <row r="10" spans="1:10" s="3" customFormat="1" ht="13.5" hidden="1">
      <c r="A10" s="17">
        <f>'DMF Bolus Calculator'!B11</f>
        <v>0</v>
      </c>
      <c r="B10" s="17">
        <f>'DMF Bolus Calculator'!B13</f>
        <v>0</v>
      </c>
      <c r="C10" s="17">
        <f>'DMF Bolus Calculator'!B15</f>
        <v>0</v>
      </c>
      <c r="D10" s="17">
        <f>'DMF Bolus Calculator'!B53</f>
        <v>0</v>
      </c>
    </row>
    <row r="11" spans="1:10" s="3" customFormat="1" ht="13.5" hidden="1">
      <c r="A11" s="19"/>
      <c r="B11" s="19"/>
      <c r="C11" s="19"/>
      <c r="D11" s="19"/>
    </row>
    <row r="12" spans="1:10" s="3" customFormat="1" ht="13.5" hidden="1">
      <c r="A12" s="4"/>
      <c r="B12" s="27" t="s">
        <v>8</v>
      </c>
      <c r="C12" s="27" t="s">
        <v>8</v>
      </c>
      <c r="D12" s="27" t="s">
        <v>8</v>
      </c>
    </row>
    <row r="13" spans="1:10" s="3" customFormat="1" ht="13.5" hidden="1">
      <c r="A13" s="5"/>
      <c r="B13" s="28">
        <f>SUM(B10*3.74)</f>
        <v>0</v>
      </c>
      <c r="C13" s="28">
        <f>SUM(C10*9)</f>
        <v>0</v>
      </c>
      <c r="D13" s="28">
        <f>SUM(D10*4)</f>
        <v>0</v>
      </c>
    </row>
    <row r="14" spans="1:10" s="3" customFormat="1" ht="13.5" hidden="1">
      <c r="A14" s="6" t="e">
        <f>SUM(B10/B14)</f>
        <v>#DIV/0!</v>
      </c>
      <c r="B14" s="18"/>
      <c r="C14" s="7" t="e">
        <f>SUM(C10/B14)</f>
        <v>#DIV/0!</v>
      </c>
      <c r="D14" s="7" t="e">
        <f>SUM(D10/B14)</f>
        <v>#DIV/0!</v>
      </c>
    </row>
    <row r="15" spans="1:10" s="3" customFormat="1" ht="13.5" hidden="1">
      <c r="A15" s="6"/>
      <c r="B15" s="18"/>
      <c r="C15" s="7"/>
      <c r="D15" s="7"/>
    </row>
    <row r="16" spans="1:10" s="3" customFormat="1" ht="26.25" hidden="1">
      <c r="A16" s="78" t="s">
        <v>12</v>
      </c>
      <c r="B16" s="78"/>
      <c r="C16" s="78"/>
      <c r="D16" s="78"/>
    </row>
    <row r="17" spans="1:4" s="3" customFormat="1" ht="27" hidden="1">
      <c r="A17" s="23"/>
      <c r="B17" s="23" t="s">
        <v>14</v>
      </c>
      <c r="C17" s="23" t="s">
        <v>18</v>
      </c>
      <c r="D17" s="23" t="s">
        <v>13</v>
      </c>
    </row>
    <row r="18" spans="1:4" s="3" customFormat="1" ht="23.25" hidden="1" customHeight="1">
      <c r="A18" s="23" t="s">
        <v>33</v>
      </c>
      <c r="B18" s="23">
        <f>SUM(B10)</f>
        <v>0</v>
      </c>
      <c r="C18" s="23"/>
      <c r="D18" s="23"/>
    </row>
    <row r="19" spans="1:4" s="3" customFormat="1" ht="28.5" hidden="1" customHeight="1">
      <c r="A19" s="24" t="s">
        <v>34</v>
      </c>
      <c r="B19" s="25" t="e">
        <f>SUM(B10/A10)</f>
        <v>#DIV/0!</v>
      </c>
      <c r="C19" s="25"/>
      <c r="D19" s="25"/>
    </row>
    <row r="20" spans="1:4" s="3" customFormat="1" ht="25.5" hidden="1" customHeight="1">
      <c r="A20" s="24" t="s">
        <v>16</v>
      </c>
      <c r="B20" s="24" t="s">
        <v>10</v>
      </c>
      <c r="C20" s="25"/>
      <c r="D20" s="25"/>
    </row>
    <row r="21" spans="1:4" s="3" customFormat="1" ht="13.5" hidden="1">
      <c r="A21" s="24" t="s">
        <v>39</v>
      </c>
      <c r="B21" s="25" t="e">
        <f>SUM(B19)</f>
        <v>#DIV/0!</v>
      </c>
      <c r="C21" s="25"/>
      <c r="D21" s="25"/>
    </row>
    <row r="22" spans="1:4" s="3" customFormat="1" ht="13.5" hidden="1">
      <c r="A22" s="8"/>
      <c r="B22" s="9"/>
      <c r="C22" s="9"/>
      <c r="D22" s="9"/>
    </row>
    <row r="23" spans="1:4" s="3" customFormat="1" ht="26.25" hidden="1">
      <c r="A23" s="73" t="s">
        <v>38</v>
      </c>
      <c r="B23" s="73"/>
      <c r="C23" s="73"/>
      <c r="D23" s="73"/>
    </row>
    <row r="24" spans="1:4" s="10" customFormat="1" ht="27" hidden="1">
      <c r="A24" s="24"/>
      <c r="B24" s="24" t="s">
        <v>14</v>
      </c>
      <c r="C24" s="24" t="s">
        <v>18</v>
      </c>
      <c r="D24" s="24" t="s">
        <v>31</v>
      </c>
    </row>
    <row r="25" spans="1:4" s="10" customFormat="1" ht="27" hidden="1" customHeight="1">
      <c r="A25" s="24" t="s">
        <v>33</v>
      </c>
      <c r="B25" s="23">
        <f>SUM(B10)</f>
        <v>0</v>
      </c>
      <c r="C25" s="23"/>
      <c r="D25" s="23">
        <f>SUM(D10*0.5)</f>
        <v>0</v>
      </c>
    </row>
    <row r="26" spans="1:4" s="3" customFormat="1" ht="22.5" hidden="1" customHeight="1">
      <c r="A26" s="24" t="s">
        <v>34</v>
      </c>
      <c r="B26" s="25" t="e">
        <f>SUM(B10/A10)</f>
        <v>#DIV/0!</v>
      </c>
      <c r="C26" s="25"/>
      <c r="D26" s="25" t="e">
        <f>SUM(D10*0.5/A10)</f>
        <v>#DIV/0!</v>
      </c>
    </row>
    <row r="27" spans="1:4" s="3" customFormat="1" ht="27" hidden="1">
      <c r="A27" s="24" t="s">
        <v>15</v>
      </c>
      <c r="B27" s="25" t="e">
        <f>SUM(B26:D26)</f>
        <v>#DIV/0!</v>
      </c>
      <c r="C27" s="25"/>
      <c r="D27" s="25"/>
    </row>
    <row r="28" spans="1:4" s="3" customFormat="1" ht="25.5" hidden="1" customHeight="1">
      <c r="A28" s="24" t="s">
        <v>16</v>
      </c>
      <c r="B28" s="24" t="s">
        <v>10</v>
      </c>
      <c r="C28" s="24"/>
      <c r="D28" s="25"/>
    </row>
    <row r="29" spans="1:4" s="3" customFormat="1" ht="13.5" hidden="1">
      <c r="A29" s="24" t="s">
        <v>39</v>
      </c>
      <c r="B29" s="25" t="e">
        <f>SUM(B26+D26)</f>
        <v>#DIV/0!</v>
      </c>
      <c r="C29" s="25"/>
      <c r="D29" s="25"/>
    </row>
    <row r="30" spans="1:4" s="3" customFormat="1" ht="13.5" hidden="1">
      <c r="A30" s="21"/>
      <c r="B30" s="22"/>
      <c r="C30" s="22"/>
      <c r="D30" s="22"/>
    </row>
    <row r="31" spans="1:4" s="3" customFormat="1" ht="13.5" hidden="1">
      <c r="A31" s="8"/>
      <c r="B31" s="9"/>
      <c r="C31" s="9"/>
      <c r="D31" s="9"/>
    </row>
    <row r="32" spans="1:4" s="3" customFormat="1" ht="26.25">
      <c r="A32" s="73" t="s">
        <v>37</v>
      </c>
      <c r="B32" s="73"/>
      <c r="C32" s="73"/>
      <c r="D32" s="73"/>
    </row>
    <row r="33" spans="1:9" s="10" customFormat="1" ht="27">
      <c r="A33" s="29" t="s">
        <v>17</v>
      </c>
      <c r="B33" s="29" t="s">
        <v>14</v>
      </c>
      <c r="C33" s="29" t="s">
        <v>45</v>
      </c>
      <c r="D33" s="29" t="s">
        <v>46</v>
      </c>
    </row>
    <row r="34" spans="1:9" s="3" customFormat="1" ht="13.5">
      <c r="A34" s="29" t="s">
        <v>8</v>
      </c>
      <c r="B34" s="30">
        <f>SUM(A10*4)</f>
        <v>0</v>
      </c>
      <c r="C34" s="30">
        <f>SUM(C10*9)</f>
        <v>0</v>
      </c>
      <c r="D34" s="30">
        <f>SUM(D10*4)</f>
        <v>0</v>
      </c>
    </row>
    <row r="35" spans="1:9" s="3" customFormat="1" ht="27">
      <c r="A35" s="29" t="s">
        <v>44</v>
      </c>
      <c r="B35" s="31">
        <f>SUM(B10)</f>
        <v>0</v>
      </c>
      <c r="C35" s="31">
        <f t="shared" ref="C35:D35" si="0">SUM(C34/100)</f>
        <v>0</v>
      </c>
      <c r="D35" s="31">
        <f t="shared" si="0"/>
        <v>0</v>
      </c>
    </row>
    <row r="36" spans="1:9" s="3" customFormat="1" ht="21" customHeight="1">
      <c r="A36" s="29" t="s">
        <v>34</v>
      </c>
      <c r="B36" s="32" t="e">
        <f>SUM(B10/A10)</f>
        <v>#DIV/0!</v>
      </c>
      <c r="C36" s="32" t="e">
        <f>SUM(C34/(A10*10))</f>
        <v>#DIV/0!</v>
      </c>
      <c r="D36" s="32" t="e">
        <f>SUM(D34/(A10*10))</f>
        <v>#DIV/0!</v>
      </c>
    </row>
    <row r="37" spans="1:9" s="3" customFormat="1" ht="13.5">
      <c r="A37" s="29" t="s">
        <v>42</v>
      </c>
      <c r="B37" s="32" t="e">
        <f>SUM(B36:D36)</f>
        <v>#DIV/0!</v>
      </c>
      <c r="C37" s="32"/>
      <c r="D37" s="32"/>
    </row>
    <row r="38" spans="1:9" s="3" customFormat="1" ht="22.5" customHeight="1">
      <c r="A38" s="29" t="s">
        <v>16</v>
      </c>
      <c r="B38" s="29" t="s">
        <v>10</v>
      </c>
      <c r="C38" s="81" t="s">
        <v>23</v>
      </c>
      <c r="D38" s="82"/>
    </row>
    <row r="39" spans="1:9" s="3" customFormat="1" ht="13.5">
      <c r="A39" s="24" t="s">
        <v>39</v>
      </c>
      <c r="B39" s="32" t="e">
        <f>SUM(B36)</f>
        <v>#DIV/0!</v>
      </c>
      <c r="C39" s="83" t="str">
        <f>IF(C34+D34&lt;100,"0",IF(C34+D34&lt;200,"3hrs",IF(C34+D34&lt;300,"4hrs",IF(C34+D34&lt;500,"5hrs","8hrs"))))</f>
        <v>0</v>
      </c>
      <c r="D39" s="84"/>
    </row>
    <row r="40" spans="1:9" s="3" customFormat="1" ht="13.5">
      <c r="A40" s="24" t="s">
        <v>39</v>
      </c>
      <c r="B40" s="32"/>
      <c r="C40" s="83" t="e">
        <f>SUM(C36+D36)</f>
        <v>#DIV/0!</v>
      </c>
      <c r="D40" s="84"/>
    </row>
    <row r="41" spans="1:9" s="3" customFormat="1" ht="9.75" customHeight="1">
      <c r="A41" s="8"/>
      <c r="B41" s="9"/>
      <c r="C41" s="9"/>
      <c r="D41" s="9"/>
    </row>
    <row r="42" spans="1:9" s="3" customFormat="1" ht="26.25">
      <c r="A42" s="73" t="s">
        <v>41</v>
      </c>
      <c r="B42" s="73"/>
      <c r="C42" s="73"/>
      <c r="D42" s="73"/>
    </row>
    <row r="43" spans="1:9" s="3" customFormat="1" ht="27">
      <c r="A43" s="24" t="s">
        <v>17</v>
      </c>
      <c r="B43" s="24" t="s">
        <v>14</v>
      </c>
      <c r="C43" s="24" t="s">
        <v>21</v>
      </c>
      <c r="D43" s="24" t="s">
        <v>22</v>
      </c>
      <c r="F43" s="11"/>
      <c r="G43" s="11" t="s">
        <v>2</v>
      </c>
      <c r="H43" s="11" t="s">
        <v>3</v>
      </c>
      <c r="I43" s="11" t="s">
        <v>6</v>
      </c>
    </row>
    <row r="44" spans="1:9" s="3" customFormat="1" ht="21.75" customHeight="1">
      <c r="A44" s="24" t="s">
        <v>33</v>
      </c>
      <c r="B44" s="23">
        <f>SUM(B10)</f>
        <v>0</v>
      </c>
      <c r="C44" s="33">
        <f>IF(A6&lt;17,IF((C10&gt;29.9),B44*0.35,0),IF((C10&gt;39.9),B44*0.35,0))</f>
        <v>0</v>
      </c>
      <c r="D44" s="33">
        <f>IF(A6&lt;17,IF(AND(D10&gt;22.5,D10&gt;29.9),B44*0.2,0),IF(AND(D10&gt;29.9,D10&gt;39.9),B44*0.2,0))</f>
        <v>0</v>
      </c>
      <c r="F44" s="11"/>
      <c r="G44" s="11"/>
      <c r="H44" s="11"/>
      <c r="I44" s="11"/>
    </row>
    <row r="45" spans="1:9" s="3" customFormat="1" ht="23.25" customHeight="1">
      <c r="A45" s="24" t="s">
        <v>34</v>
      </c>
      <c r="B45" s="25" t="e">
        <f>SUM(B10/A10)</f>
        <v>#DIV/0!</v>
      </c>
      <c r="C45" s="25">
        <f>IF(A6&lt;17,IF((C10&gt;29.9),B45*0.35,0),IF((C10&gt;39.9),B45*0.35,0))</f>
        <v>0</v>
      </c>
      <c r="D45" s="25">
        <f>IF(A6&lt;17,IF(AND(D10&gt;22.5,D10&gt;29.9),B45*0.2,0),IF(AND(D10&gt;29.9,D10&gt;39.9),B45*0.2,0))</f>
        <v>0</v>
      </c>
      <c r="F45" s="12" t="s">
        <v>5</v>
      </c>
      <c r="G45" s="11" t="e">
        <f>SUM(B10/A10)</f>
        <v>#DIV/0!</v>
      </c>
      <c r="H45" s="11" t="e">
        <f>IF((C14&gt;0.499),B45*0.35,0)</f>
        <v>#DIV/0!</v>
      </c>
      <c r="I45" s="11" t="e">
        <f>IF(AND(#REF!&lt;0.33,D14&gt;0.499),B45*0.2,0)</f>
        <v>#REF!</v>
      </c>
    </row>
    <row r="46" spans="1:9" s="3" customFormat="1" ht="13.5">
      <c r="A46" s="24" t="s">
        <v>43</v>
      </c>
      <c r="B46" s="25" t="e">
        <f>SUM(B45:D45)</f>
        <v>#DIV/0!</v>
      </c>
      <c r="C46" s="25"/>
      <c r="D46" s="25"/>
      <c r="F46" s="11" t="s">
        <v>7</v>
      </c>
      <c r="G46" s="11" t="e">
        <f>SUM(G45:I45)</f>
        <v>#DIV/0!</v>
      </c>
      <c r="H46" s="11"/>
      <c r="I46" s="11"/>
    </row>
    <row r="47" spans="1:9" s="3" customFormat="1" ht="22.5" customHeight="1">
      <c r="A47" s="24" t="s">
        <v>16</v>
      </c>
      <c r="B47" s="24" t="s">
        <v>10</v>
      </c>
      <c r="C47" s="85" t="s">
        <v>23</v>
      </c>
      <c r="D47" s="86"/>
      <c r="F47" s="12" t="s">
        <v>4</v>
      </c>
      <c r="G47" s="11" t="s">
        <v>10</v>
      </c>
      <c r="H47" s="11" t="s">
        <v>11</v>
      </c>
      <c r="I47" s="11"/>
    </row>
    <row r="48" spans="1:9" s="3" customFormat="1" ht="13.5">
      <c r="A48" s="24" t="s">
        <v>39</v>
      </c>
      <c r="B48" s="25" t="e">
        <f>IF(C45&gt;0,B46/2, B46)</f>
        <v>#DIV/0!</v>
      </c>
      <c r="C48" s="79" t="s">
        <v>20</v>
      </c>
      <c r="D48" s="80"/>
      <c r="F48" s="11"/>
      <c r="G48" s="11" t="e">
        <f>IF(H45&gt;0,G46/2, G46)</f>
        <v>#DIV/0!</v>
      </c>
      <c r="H48" s="11" t="s">
        <v>9</v>
      </c>
      <c r="I48" s="11"/>
    </row>
    <row r="49" spans="1:9" s="3" customFormat="1" ht="13.5">
      <c r="A49" s="24" t="s">
        <v>39</v>
      </c>
      <c r="B49" s="34"/>
      <c r="C49" s="79">
        <f>IF(C45&gt;0,B46/2, 0)</f>
        <v>0</v>
      </c>
      <c r="D49" s="80"/>
      <c r="F49" s="13"/>
      <c r="G49" s="13"/>
      <c r="H49" s="11" t="e">
        <f>IF(H45&gt;0,G46/2, 0)</f>
        <v>#DIV/0!</v>
      </c>
      <c r="I49" s="13"/>
    </row>
  </sheetData>
  <sheetProtection selectLockedCells="1"/>
  <mergeCells count="13">
    <mergeCell ref="C49:D49"/>
    <mergeCell ref="A42:D42"/>
    <mergeCell ref="C38:D38"/>
    <mergeCell ref="C39:D39"/>
    <mergeCell ref="C40:D40"/>
    <mergeCell ref="C47:D47"/>
    <mergeCell ref="C48:D48"/>
    <mergeCell ref="A32:D32"/>
    <mergeCell ref="A1:D2"/>
    <mergeCell ref="A3:D3"/>
    <mergeCell ref="A7:D8"/>
    <mergeCell ref="A16:D16"/>
    <mergeCell ref="A23:D23"/>
  </mergeCells>
  <dataValidations count="10">
    <dataValidation type="decimal" allowBlank="1" showInputMessage="1" showErrorMessage="1" sqref="A11">
      <formula1>0.1</formula1>
      <formula2>100</formula2>
    </dataValidation>
    <dataValidation type="decimal" allowBlank="1" showInputMessage="1" showErrorMessage="1" sqref="B11">
      <formula1>0.1</formula1>
      <formula2>500</formula2>
    </dataValidation>
    <dataValidation type="decimal" allowBlank="1" showInputMessage="1" showErrorMessage="1" sqref="C11:D11">
      <formula1>0.1</formula1>
      <formula2>200</formula2>
    </dataValidation>
    <dataValidation type="decimal" allowBlank="1" showInputMessage="1" showErrorMessage="1" promptTitle="UK/EU/Aus vs. US" prompt="If your food label or food database is from the UK or EU,  enter the total  carbohydrate for your portion_x000a__x000a_If your food label or food databse (My Fitness PAL, USDA) is from the US, substract the fibre from total carboydrate to get net carbohydrate" sqref="B10">
      <formula1>0.1</formula1>
      <formula2>500</formula2>
    </dataValidation>
    <dataValidation type="decimal" allowBlank="1" showInputMessage="1" showErrorMessage="1" promptTitle="Insulin to carboydrate ratio" prompt="Enter your Insulin to carbohydrate ratio_x000a_ " sqref="A10">
      <formula1>0.1</formula1>
      <formula2>100</formula2>
    </dataValidation>
    <dataValidation type="decimal" allowBlank="1" showInputMessage="1" showErrorMessage="1" promptTitle="Fat (g) in your portion" prompt="Enter the fat grams in your portion of food" sqref="C10">
      <formula1>0.1</formula1>
      <formula2>200</formula2>
    </dataValidation>
    <dataValidation type="decimal" allowBlank="1" showInputMessage="1" showErrorMessage="1" promptTitle="Protein (g)" prompt="Enter the protien grams in your portion of food" sqref="D10">
      <formula1>0.1</formula1>
      <formula2>200</formula2>
    </dataValidation>
    <dataValidation type="whole" allowBlank="1" showInputMessage="1" showErrorMessage="1" promptTitle="Age: Must enter for Bell &amp; Smart" prompt="Enter age in years_x000a__x000a_This will only be used for the Bell &amp; Smart calculation to reduce the fat and protein cut offs as per algorithm" sqref="A6">
      <formula1>1</formula1>
      <formula2>100</formula2>
    </dataValidation>
    <dataValidation allowBlank="1" showInputMessage="1" showErrorMessage="1" promptTitle="Age: Must enter for Bell &amp; Smart" prompt="Enter age in years_x000a__x000a_This will only be used for the Bell &amp; Smart calculation to reduce the fat and protein cut offs as per algorithm" sqref="A13"/>
    <dataValidation type="list" allowBlank="1" showInputMessage="1" showErrorMessage="1" promptTitle="For education purposes only" prompt="Select &quot;Yes&quot; if you are using for education purposes only_x000a__x000a_If &quot;No&quot; then you cannot use the calculator" sqref="B6">
      <formula1>$J$7:$J$8</formula1>
    </dataValidation>
  </dataValidation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DMF Bolus Calculator</vt:lpstr>
      <vt:lpstr>Carb Counting &amp; FII Extrap</vt:lpstr>
      <vt:lpstr>FPU &amp; Bell (2015)</vt:lpstr>
      <vt:lpstr>'DMF Bolus Calculator'!Print_Area</vt:lpstr>
    </vt:vector>
  </TitlesOfParts>
  <Company>Medtronic,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Pemberton, John</dc:creator>
  <cp:lastModifiedBy>Neil Robinson</cp:lastModifiedBy>
  <cp:lastPrinted>2017-05-25T21:15:18Z</cp:lastPrinted>
  <dcterms:created xsi:type="dcterms:W3CDTF">2015-07-26T13:37:56Z</dcterms:created>
  <dcterms:modified xsi:type="dcterms:W3CDTF">2017-05-26T07:47:23Z</dcterms:modified>
</cp:coreProperties>
</file>